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ees\"/>
    </mc:Choice>
  </mc:AlternateContent>
  <bookViews>
    <workbookView xWindow="0" yWindow="0" windowWidth="28740" windowHeight="9270"/>
  </bookViews>
  <sheets>
    <sheet name="2022 Rev2 - July" sheetId="2" r:id="rId1"/>
    <sheet name="do not delete" sheetId="3" r:id="rId2"/>
    <sheet name="T1 fees" sheetId="4" r:id="rId3"/>
  </sheets>
  <definedNames>
    <definedName name="_xlnm._FilterDatabase" localSheetId="0" hidden="1">'2022 Rev2 - July'!$D$25:$D$65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9" i="2" l="1"/>
  <c r="M59" i="2" s="1"/>
  <c r="N59" i="2" s="1"/>
  <c r="K59" i="2"/>
  <c r="I59" i="2"/>
  <c r="F59" i="2"/>
  <c r="G59" i="2" s="1"/>
  <c r="E59" i="2"/>
  <c r="O51" i="2"/>
  <c r="M51" i="2" s="1"/>
  <c r="N51" i="2" s="1"/>
  <c r="K51" i="2"/>
  <c r="I51" i="2"/>
  <c r="F51" i="2"/>
  <c r="G51" i="2" s="1"/>
  <c r="E51" i="2"/>
  <c r="O65" i="2"/>
  <c r="O64" i="2"/>
  <c r="O63" i="2"/>
  <c r="O62" i="2"/>
  <c r="O61" i="2"/>
  <c r="O60" i="2"/>
  <c r="O58" i="2"/>
  <c r="O57" i="2"/>
  <c r="O56" i="2"/>
  <c r="O55" i="2"/>
  <c r="O54" i="2"/>
  <c r="O53" i="2"/>
  <c r="O52" i="2"/>
  <c r="O50" i="2"/>
  <c r="O49" i="2"/>
  <c r="O48" i="2"/>
  <c r="O47" i="2"/>
  <c r="O46" i="2"/>
  <c r="O45" i="2"/>
  <c r="O44" i="2"/>
  <c r="O43" i="2"/>
  <c r="O42" i="2"/>
  <c r="O41" i="2"/>
  <c r="O40" i="2"/>
  <c r="O39" i="2"/>
  <c r="O38" i="2"/>
  <c r="O37" i="2"/>
  <c r="O36" i="2"/>
  <c r="O35" i="2"/>
  <c r="O34" i="2"/>
  <c r="O33" i="2"/>
  <c r="O32" i="2"/>
  <c r="O31" i="2"/>
  <c r="O30" i="2"/>
  <c r="O29" i="2"/>
  <c r="O28" i="2"/>
  <c r="O27" i="2"/>
  <c r="K65" i="2"/>
  <c r="K64" i="2"/>
  <c r="K63" i="2"/>
  <c r="K62" i="2"/>
  <c r="K61" i="2"/>
  <c r="K60" i="2"/>
  <c r="K58" i="2"/>
  <c r="K57" i="2"/>
  <c r="K56" i="2"/>
  <c r="K55" i="2"/>
  <c r="K54" i="2"/>
  <c r="K53" i="2"/>
  <c r="K52" i="2"/>
  <c r="K50" i="2"/>
  <c r="K49" i="2"/>
  <c r="K48" i="2"/>
  <c r="K47" i="2"/>
  <c r="K46" i="2"/>
  <c r="K45" i="2"/>
  <c r="K44" i="2"/>
  <c r="K43" i="2"/>
  <c r="K42" i="2"/>
  <c r="K41" i="2"/>
  <c r="K40" i="2"/>
  <c r="K39" i="2"/>
  <c r="K38" i="2"/>
  <c r="K37" i="2"/>
  <c r="K36" i="2"/>
  <c r="K35" i="2"/>
  <c r="K34" i="2"/>
  <c r="K33" i="2"/>
  <c r="K32" i="2"/>
  <c r="K31" i="2"/>
  <c r="K30" i="2"/>
  <c r="K29" i="2"/>
  <c r="K28" i="2"/>
  <c r="K27" i="2"/>
  <c r="I65" i="2"/>
  <c r="I64" i="2"/>
  <c r="I63" i="2"/>
  <c r="I62" i="2"/>
  <c r="I61" i="2"/>
  <c r="I60" i="2"/>
  <c r="I58" i="2"/>
  <c r="I57" i="2"/>
  <c r="I56" i="2"/>
  <c r="I55" i="2"/>
  <c r="I54" i="2"/>
  <c r="I53" i="2"/>
  <c r="I52" i="2"/>
  <c r="I50" i="2"/>
  <c r="I49" i="2"/>
  <c r="I48" i="2"/>
  <c r="I47" i="2"/>
  <c r="I46" i="2"/>
  <c r="I45" i="2"/>
  <c r="I44" i="2"/>
  <c r="I43" i="2"/>
  <c r="I42" i="2"/>
  <c r="I41" i="2"/>
  <c r="I40" i="2"/>
  <c r="I39" i="2"/>
  <c r="I38" i="2"/>
  <c r="I37" i="2"/>
  <c r="I36" i="2"/>
  <c r="I35" i="2"/>
  <c r="I34" i="2"/>
  <c r="I33" i="2"/>
  <c r="I32" i="2"/>
  <c r="I31" i="2"/>
  <c r="I30" i="2"/>
  <c r="I29" i="2"/>
  <c r="I28" i="2"/>
  <c r="I27" i="2"/>
  <c r="E65" i="2"/>
  <c r="E64" i="2"/>
  <c r="E63" i="2"/>
  <c r="E62" i="2"/>
  <c r="E61" i="2"/>
  <c r="E60" i="2"/>
  <c r="E58" i="2"/>
  <c r="E57" i="2"/>
  <c r="E56" i="2"/>
  <c r="E55" i="2"/>
  <c r="E54" i="2"/>
  <c r="E53" i="2"/>
  <c r="E52" i="2"/>
  <c r="E50" i="2"/>
  <c r="E49" i="2"/>
  <c r="E48" i="2"/>
  <c r="E47" i="2"/>
  <c r="E46" i="2"/>
  <c r="E45" i="2"/>
  <c r="E44" i="2"/>
  <c r="E43" i="2"/>
  <c r="E42" i="2"/>
  <c r="E41" i="2"/>
  <c r="E40" i="2"/>
  <c r="E39" i="2"/>
  <c r="E38" i="2"/>
  <c r="E37" i="2"/>
  <c r="E36" i="2"/>
  <c r="E35" i="2"/>
  <c r="E34" i="2"/>
  <c r="E33" i="2"/>
  <c r="E32" i="2"/>
  <c r="E31" i="2"/>
  <c r="E30" i="2"/>
  <c r="E29" i="2"/>
  <c r="E28" i="2"/>
  <c r="E27" i="2"/>
  <c r="F65" i="2"/>
  <c r="G65" i="2" s="1"/>
  <c r="F64" i="2"/>
  <c r="G64" i="2" s="1"/>
  <c r="F63" i="2"/>
  <c r="G63" i="2" s="1"/>
  <c r="F62" i="2"/>
  <c r="G62" i="2" s="1"/>
  <c r="F61" i="2"/>
  <c r="G61" i="2" s="1"/>
  <c r="F60" i="2"/>
  <c r="G60" i="2" s="1"/>
  <c r="F58" i="2"/>
  <c r="G58" i="2" s="1"/>
  <c r="F57" i="2"/>
  <c r="G57" i="2" s="1"/>
  <c r="F56" i="2"/>
  <c r="G56" i="2" s="1"/>
  <c r="F55" i="2"/>
  <c r="G55" i="2" s="1"/>
  <c r="F54" i="2"/>
  <c r="G54" i="2" s="1"/>
  <c r="F53" i="2"/>
  <c r="G53" i="2" s="1"/>
  <c r="F52" i="2"/>
  <c r="G52" i="2" s="1"/>
  <c r="F50" i="2"/>
  <c r="G50" i="2" s="1"/>
  <c r="F49" i="2"/>
  <c r="G49" i="2" s="1"/>
  <c r="F48" i="2"/>
  <c r="G48" i="2" s="1"/>
  <c r="F47" i="2"/>
  <c r="G47" i="2" s="1"/>
  <c r="F46" i="2"/>
  <c r="G46" i="2" s="1"/>
  <c r="F45" i="2"/>
  <c r="G45" i="2" s="1"/>
  <c r="F44" i="2"/>
  <c r="G44" i="2" s="1"/>
  <c r="F43" i="2"/>
  <c r="G43" i="2" s="1"/>
  <c r="F42" i="2"/>
  <c r="G42" i="2" s="1"/>
  <c r="F41" i="2"/>
  <c r="G41" i="2" s="1"/>
  <c r="F40" i="2"/>
  <c r="G40" i="2" s="1"/>
  <c r="F39" i="2"/>
  <c r="G39" i="2" s="1"/>
  <c r="F38" i="2"/>
  <c r="G38" i="2" s="1"/>
  <c r="F37" i="2"/>
  <c r="G37" i="2" s="1"/>
  <c r="F36" i="2"/>
  <c r="G36" i="2" s="1"/>
  <c r="F35" i="2"/>
  <c r="G35" i="2" s="1"/>
  <c r="F34" i="2"/>
  <c r="G34" i="2" s="1"/>
  <c r="F33" i="2"/>
  <c r="G33" i="2" s="1"/>
  <c r="F32" i="2"/>
  <c r="G32" i="2" s="1"/>
  <c r="F31" i="2"/>
  <c r="G31" i="2" s="1"/>
  <c r="F30" i="2"/>
  <c r="G30" i="2" s="1"/>
  <c r="F29" i="2"/>
  <c r="G29" i="2" s="1"/>
  <c r="F28" i="2"/>
  <c r="G28" i="2" s="1"/>
  <c r="F27" i="2"/>
  <c r="G27" i="2" s="1"/>
  <c r="K3" i="3"/>
  <c r="K4" i="3"/>
  <c r="K5" i="3"/>
  <c r="K6" i="3"/>
  <c r="K7" i="3"/>
  <c r="K8" i="3"/>
  <c r="K9" i="3"/>
  <c r="K11" i="3"/>
  <c r="K12" i="3"/>
  <c r="K13" i="3"/>
  <c r="K14" i="3"/>
  <c r="K15" i="3"/>
  <c r="K17" i="3"/>
  <c r="K18" i="3"/>
  <c r="K19" i="3"/>
  <c r="K20" i="3"/>
  <c r="K21" i="3"/>
  <c r="K22" i="3"/>
  <c r="K25" i="3"/>
  <c r="K26" i="3"/>
  <c r="K27" i="3"/>
  <c r="K28" i="3"/>
  <c r="K29" i="3"/>
  <c r="K30" i="3"/>
  <c r="K31" i="3"/>
  <c r="K32" i="3"/>
  <c r="K33" i="3"/>
  <c r="K34" i="3"/>
  <c r="K35" i="3"/>
  <c r="K36" i="3"/>
  <c r="K37" i="3"/>
  <c r="K38" i="3"/>
  <c r="K39" i="3"/>
  <c r="K40" i="3"/>
  <c r="K41" i="3"/>
  <c r="K42" i="3"/>
  <c r="K2" i="3"/>
  <c r="O26" i="2" l="1"/>
  <c r="I26" i="2"/>
  <c r="K26" i="2" l="1"/>
  <c r="F26" i="2"/>
  <c r="E26" i="2"/>
  <c r="G22" i="3"/>
  <c r="H22" i="3" s="1"/>
  <c r="F22" i="3"/>
  <c r="G21" i="3"/>
  <c r="H21" i="3" s="1"/>
  <c r="I21" i="3" s="1"/>
  <c r="F21" i="3"/>
  <c r="G20" i="3"/>
  <c r="H20" i="3" s="1"/>
  <c r="F20" i="3"/>
  <c r="G19" i="3"/>
  <c r="H19" i="3" s="1"/>
  <c r="I19" i="3" s="1"/>
  <c r="F19" i="3"/>
  <c r="G18" i="3"/>
  <c r="H18" i="3" s="1"/>
  <c r="F18" i="3"/>
  <c r="G17" i="3"/>
  <c r="H17" i="3" s="1"/>
  <c r="I17" i="3" s="1"/>
  <c r="F17" i="3"/>
  <c r="I20" i="3" l="1"/>
  <c r="I18" i="3"/>
  <c r="I22" i="3"/>
  <c r="G26" i="3"/>
  <c r="G27" i="3"/>
  <c r="G28" i="3"/>
  <c r="G29" i="3"/>
  <c r="G30" i="3"/>
  <c r="G31" i="3"/>
  <c r="G32" i="3"/>
  <c r="G33" i="3"/>
  <c r="G34" i="3"/>
  <c r="G35" i="3"/>
  <c r="G36" i="3"/>
  <c r="G37" i="3"/>
  <c r="G38" i="3"/>
  <c r="G39" i="3"/>
  <c r="G40" i="3"/>
  <c r="G41" i="3"/>
  <c r="G42" i="3"/>
  <c r="G25" i="3"/>
  <c r="G12" i="3"/>
  <c r="G13" i="3"/>
  <c r="G14" i="3"/>
  <c r="G15" i="3"/>
  <c r="G11" i="3"/>
  <c r="G9" i="3"/>
  <c r="H9" i="3" s="1"/>
  <c r="I9" i="3" s="1"/>
  <c r="F9" i="3"/>
  <c r="G4" i="3"/>
  <c r="G5" i="3"/>
  <c r="G6" i="3"/>
  <c r="G7" i="3"/>
  <c r="G8" i="3"/>
  <c r="G3" i="3"/>
  <c r="G2" i="3"/>
  <c r="M43" i="2" l="1"/>
  <c r="N43" i="2" s="1"/>
  <c r="M63" i="2"/>
  <c r="N63" i="2" s="1"/>
  <c r="M64" i="2"/>
  <c r="N64" i="2" s="1"/>
  <c r="M65" i="2"/>
  <c r="N65" i="2" s="1"/>
  <c r="M62" i="2"/>
  <c r="N62" i="2" s="1"/>
  <c r="F42" i="3" l="1"/>
  <c r="F41" i="3"/>
  <c r="F40" i="3"/>
  <c r="F39" i="3"/>
  <c r="F38" i="3"/>
  <c r="F37" i="3"/>
  <c r="F36" i="3"/>
  <c r="F35" i="3"/>
  <c r="F34" i="3"/>
  <c r="F33" i="3"/>
  <c r="F32" i="3"/>
  <c r="F31" i="3"/>
  <c r="F30" i="3"/>
  <c r="F29" i="3"/>
  <c r="F28" i="3"/>
  <c r="F27" i="3"/>
  <c r="F26" i="3"/>
  <c r="F25" i="3"/>
  <c r="H15" i="3"/>
  <c r="F15" i="3"/>
  <c r="H14" i="3"/>
  <c r="F14" i="3"/>
  <c r="H13" i="3"/>
  <c r="F13" i="3"/>
  <c r="H12" i="3"/>
  <c r="F12" i="3"/>
  <c r="H11" i="3"/>
  <c r="F11" i="3"/>
  <c r="H8" i="3"/>
  <c r="F8" i="3"/>
  <c r="H7" i="3"/>
  <c r="F7" i="3"/>
  <c r="H6" i="3"/>
  <c r="F6" i="3"/>
  <c r="H5" i="3"/>
  <c r="F5" i="3"/>
  <c r="H4" i="3"/>
  <c r="F4" i="3"/>
  <c r="H3" i="3"/>
  <c r="F3" i="3"/>
  <c r="H2" i="3"/>
  <c r="F2" i="3"/>
  <c r="M45" i="2"/>
  <c r="N45" i="2" s="1"/>
  <c r="M46" i="2"/>
  <c r="N46" i="2" s="1"/>
  <c r="M47" i="2"/>
  <c r="N47" i="2" s="1"/>
  <c r="M48" i="2"/>
  <c r="N48" i="2" s="1"/>
  <c r="M49" i="2"/>
  <c r="N49" i="2" s="1"/>
  <c r="M50" i="2"/>
  <c r="N50" i="2" s="1"/>
  <c r="M52" i="2"/>
  <c r="N52" i="2" s="1"/>
  <c r="M53" i="2"/>
  <c r="N53" i="2" s="1"/>
  <c r="M54" i="2"/>
  <c r="N54" i="2" s="1"/>
  <c r="M55" i="2"/>
  <c r="N55" i="2" s="1"/>
  <c r="M56" i="2"/>
  <c r="N56" i="2" s="1"/>
  <c r="M57" i="2"/>
  <c r="N57" i="2" s="1"/>
  <c r="M58" i="2"/>
  <c r="N58" i="2" s="1"/>
  <c r="M60" i="2"/>
  <c r="N60" i="2" s="1"/>
  <c r="M61" i="2"/>
  <c r="N61"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40" i="2"/>
  <c r="N40" i="2" s="1"/>
  <c r="M41" i="2"/>
  <c r="N41" i="2" s="1"/>
  <c r="M42" i="2"/>
  <c r="N42" i="2" s="1"/>
  <c r="M44" i="2"/>
  <c r="N44" i="2" s="1"/>
  <c r="I13" i="3" l="1"/>
  <c r="H25" i="3"/>
  <c r="G26" i="2" s="1"/>
  <c r="H33" i="3"/>
  <c r="H41" i="3"/>
  <c r="H27" i="3"/>
  <c r="H35" i="3"/>
  <c r="I4" i="3"/>
  <c r="H28" i="3"/>
  <c r="H36" i="3"/>
  <c r="H34" i="3"/>
  <c r="I5" i="3"/>
  <c r="I11" i="3"/>
  <c r="I14" i="3"/>
  <c r="H29" i="3"/>
  <c r="H37" i="3"/>
  <c r="I7" i="3"/>
  <c r="H26" i="3"/>
  <c r="I2" i="3"/>
  <c r="I15" i="3"/>
  <c r="H30" i="3"/>
  <c r="H38" i="3"/>
  <c r="I8" i="3"/>
  <c r="I6" i="3"/>
  <c r="I12" i="3"/>
  <c r="H31" i="3"/>
  <c r="H39" i="3"/>
  <c r="H42" i="3"/>
  <c r="I3" i="3"/>
  <c r="H32" i="3"/>
  <c r="H40" i="3"/>
</calcChain>
</file>

<file path=xl/sharedStrings.xml><?xml version="1.0" encoding="utf-8"?>
<sst xmlns="http://schemas.openxmlformats.org/spreadsheetml/2006/main" count="525" uniqueCount="185">
  <si>
    <t>P3</t>
  </si>
  <si>
    <t>SERGIC370</t>
  </si>
  <si>
    <t>SERGIC365</t>
  </si>
  <si>
    <t>SERGIC367</t>
  </si>
  <si>
    <t>SERGIC369</t>
  </si>
  <si>
    <t>SERGIC364</t>
  </si>
  <si>
    <t>SERGIC366</t>
  </si>
  <si>
    <t>SERGIC368</t>
  </si>
  <si>
    <t>yield (M reads)</t>
  </si>
  <si>
    <t>code</t>
  </si>
  <si>
    <t>run format</t>
  </si>
  <si>
    <t>T1 fee</t>
  </si>
  <si>
    <t>price per M reads</t>
  </si>
  <si>
    <t>NextSeq 500</t>
  </si>
  <si>
    <t>SERGIC349</t>
  </si>
  <si>
    <t>SERGIC341</t>
  </si>
  <si>
    <t>SERGIC343</t>
  </si>
  <si>
    <t>SERGIC345</t>
  </si>
  <si>
    <t>SERGIC347</t>
  </si>
  <si>
    <t>NextSeq2000</t>
  </si>
  <si>
    <t>price per Gb</t>
  </si>
  <si>
    <t>M reads per Gb</t>
  </si>
  <si>
    <t>MiSeq</t>
  </si>
  <si>
    <t>SERGIC159</t>
  </si>
  <si>
    <t>SERGIC160</t>
  </si>
  <si>
    <t>SERGIC161</t>
  </si>
  <si>
    <t>SERGIC162</t>
  </si>
  <si>
    <t>SERGIC148</t>
  </si>
  <si>
    <t>SERGIC150</t>
  </si>
  <si>
    <t>SERGIC151</t>
  </si>
  <si>
    <t>SERGIC152</t>
  </si>
  <si>
    <t>NovaSeq</t>
  </si>
  <si>
    <t>P2</t>
  </si>
  <si>
    <t>high output</t>
  </si>
  <si>
    <t>mid output</t>
  </si>
  <si>
    <t>v2</t>
  </si>
  <si>
    <t>v3</t>
  </si>
  <si>
    <t>v4</t>
  </si>
  <si>
    <t>1x50</t>
  </si>
  <si>
    <t>2x50</t>
  </si>
  <si>
    <t>2x75</t>
  </si>
  <si>
    <t>2x125</t>
  </si>
  <si>
    <t>SP, 2D</t>
  </si>
  <si>
    <t>SP</t>
  </si>
  <si>
    <t>SERGIC337</t>
  </si>
  <si>
    <t>SERGIC336</t>
  </si>
  <si>
    <t>2x100</t>
  </si>
  <si>
    <t>SERGIC356</t>
  </si>
  <si>
    <t>SERGIC357</t>
  </si>
  <si>
    <t>2x150</t>
  </si>
  <si>
    <t>SERGIC334</t>
  </si>
  <si>
    <t>SERGIC333</t>
  </si>
  <si>
    <t>2x250</t>
  </si>
  <si>
    <t>SERGIC335</t>
  </si>
  <si>
    <t>S1</t>
  </si>
  <si>
    <t>SERGIC326</t>
  </si>
  <si>
    <t>SERGIC328</t>
  </si>
  <si>
    <t>SERGIC330</t>
  </si>
  <si>
    <t>S2</t>
  </si>
  <si>
    <t>SERGIC331</t>
  </si>
  <si>
    <t>SERGIC327</t>
  </si>
  <si>
    <t>SERGIC329</t>
  </si>
  <si>
    <t>S4</t>
  </si>
  <si>
    <t>1x35</t>
  </si>
  <si>
    <t>S4, 4D</t>
  </si>
  <si>
    <t>SERGIC323</t>
  </si>
  <si>
    <t>SERGIC324</t>
  </si>
  <si>
    <t>SERGIC332</t>
  </si>
  <si>
    <t>1x75</t>
  </si>
  <si>
    <t>2x300</t>
  </si>
  <si>
    <t>SERGIC325</t>
  </si>
  <si>
    <t>S4, large scale</t>
  </si>
  <si>
    <t>SERGIC338</t>
  </si>
  <si>
    <t>S1, 2D</t>
  </si>
  <si>
    <t>cycles</t>
  </si>
  <si>
    <t>S2, 2D</t>
  </si>
  <si>
    <t>kit / flow cell</t>
  </si>
  <si>
    <t>HiSeq 2500</t>
  </si>
  <si>
    <t>unique dual index required!</t>
  </si>
  <si>
    <t xml:space="preserve">This document is intended to simplify price comparisons between the different sequencing formats and sequencers. </t>
  </si>
  <si>
    <t xml:space="preserve">Please take into account that the legally binding document is our official price list which you can find here: </t>
  </si>
  <si>
    <t>Due to rounding differences prices per sample or per Gb might slightly differ from the prices in the official price list.</t>
  </si>
  <si>
    <t>desired M reads per sample:</t>
  </si>
  <si>
    <t>Instrument</t>
  </si>
  <si>
    <t>Kit /
Flow cell</t>
  </si>
  <si>
    <t>Run Format</t>
  </si>
  <si>
    <t>CRG
Article</t>
  </si>
  <si>
    <t>Price
(T1)</t>
  </si>
  <si>
    <t>Price
per Sample</t>
  </si>
  <si>
    <t>Gb per
Sample</t>
  </si>
  <si>
    <t>Price
per Gb</t>
  </si>
  <si>
    <t>Samples needed
to fill flow cell</t>
  </si>
  <si>
    <t>Possible Pools
per flow cell</t>
  </si>
  <si>
    <t>Comment</t>
  </si>
  <si>
    <t>Column M:</t>
  </si>
  <si>
    <r>
      <rPr>
        <b/>
        <sz val="11"/>
        <color theme="1"/>
        <rFont val="Calibri"/>
        <family val="2"/>
        <scheme val="minor"/>
      </rPr>
      <t>Possible Pools per flow cell</t>
    </r>
    <r>
      <rPr>
        <sz val="11"/>
        <color theme="1"/>
        <rFont val="Calibri"/>
        <family val="2"/>
        <scheme val="minor"/>
      </rPr>
      <t xml:space="preserve"> - this column is not calculated. It is a fixed value how many independent pools can be loaded on one flow cell. This determines how many time each index or index combination can be used in one run.</t>
    </r>
  </si>
  <si>
    <r>
      <rPr>
        <b/>
        <sz val="11"/>
        <color theme="1"/>
        <rFont val="Calibri"/>
        <family val="2"/>
        <scheme val="minor"/>
      </rPr>
      <t xml:space="preserve">Samples needed to fill flow cell </t>
    </r>
    <r>
      <rPr>
        <sz val="11"/>
        <color theme="1"/>
        <rFont val="Calibri"/>
        <family val="2"/>
        <scheme val="minor"/>
      </rPr>
      <t xml:space="preserve">- the number of samples you need with a given number of M reads per sample to fill a flow cell or run for the different sequencing formats. </t>
    </r>
  </si>
  <si>
    <r>
      <rPr>
        <b/>
        <sz val="11"/>
        <color theme="1"/>
        <rFont val="Calibri"/>
        <family val="2"/>
        <scheme val="minor"/>
      </rPr>
      <t>Gb per Sample</t>
    </r>
    <r>
      <rPr>
        <sz val="11"/>
        <color theme="1"/>
        <rFont val="Calibri"/>
        <family val="2"/>
        <scheme val="minor"/>
      </rPr>
      <t xml:space="preserve"> - the resulting Gigabases for each sample for the different sequencing formats</t>
    </r>
  </si>
  <si>
    <t>number of samples</t>
  </si>
  <si>
    <t>Price for all Samples</t>
  </si>
  <si>
    <t>% of Flowcell
Used per Sample</t>
  </si>
  <si>
    <t>% of Flowcell
Used by Project</t>
  </si>
  <si>
    <t>Column P:</t>
  </si>
  <si>
    <t>Column O:</t>
  </si>
  <si>
    <t>Column N:</t>
  </si>
  <si>
    <r>
      <rPr>
        <b/>
        <sz val="11"/>
        <rFont val="Calibri"/>
        <family val="2"/>
        <scheme val="minor"/>
      </rPr>
      <t>% of Flowcell used per sample</t>
    </r>
    <r>
      <rPr>
        <sz val="11"/>
        <color theme="1"/>
        <rFont val="Calibri"/>
        <family val="2"/>
        <scheme val="minor"/>
      </rPr>
      <t xml:space="preserve"> - the percentage of the run that is used for a single sample</t>
    </r>
  </si>
  <si>
    <r>
      <rPr>
        <b/>
        <sz val="11"/>
        <rFont val="Calibri"/>
        <family val="2"/>
        <scheme val="minor"/>
      </rPr>
      <t>% of Flowcell used by Project</t>
    </r>
    <r>
      <rPr>
        <sz val="11"/>
        <color theme="1"/>
        <rFont val="Calibri"/>
        <family val="2"/>
        <scheme val="minor"/>
      </rPr>
      <t xml:space="preserve"> - the percentage of the run that is used to sequence all samples of the project</t>
    </r>
  </si>
  <si>
    <t>Column F + G:</t>
  </si>
  <si>
    <r>
      <rPr>
        <b/>
        <sz val="11"/>
        <color theme="1"/>
        <rFont val="Calibri"/>
        <family val="2"/>
        <scheme val="minor"/>
      </rPr>
      <t xml:space="preserve">Price per sample / Price for all samples </t>
    </r>
    <r>
      <rPr>
        <sz val="11"/>
        <color theme="1"/>
        <rFont val="Calibri"/>
        <family val="2"/>
        <scheme val="minor"/>
      </rPr>
      <t>- the costs to get the desired number of reads for the different sequencing formats</t>
    </r>
  </si>
  <si>
    <t>Column I:</t>
  </si>
  <si>
    <t xml:space="preserve">Please note that there are two different workflows for the NovaSeq for loading the flowcell. The standard workflow allows only a single pool to be loaded on a flowcell. </t>
  </si>
  <si>
    <t>The 2D and 4D workflow allows loading separate pools per lane. But this requires an additional kit and thus, prices are slightly higher.</t>
  </si>
  <si>
    <t>10 ul, 2 nM</t>
  </si>
  <si>
    <t>5 ul, 2 nM</t>
  </si>
  <si>
    <t>100 ul, 3 nM</t>
  </si>
  <si>
    <t>150 ul, 3 nM</t>
  </si>
  <si>
    <t>310 ul, 3 nM</t>
  </si>
  <si>
    <t>Column Q:</t>
  </si>
  <si>
    <r>
      <t xml:space="preserve">Please enter the desired </t>
    </r>
    <r>
      <rPr>
        <b/>
        <sz val="11"/>
        <color theme="1"/>
        <rFont val="Calibri"/>
        <family val="2"/>
        <scheme val="minor"/>
      </rPr>
      <t>number of reads</t>
    </r>
    <r>
      <rPr>
        <sz val="11"/>
        <color theme="1"/>
        <rFont val="Calibri"/>
        <family val="2"/>
        <scheme val="minor"/>
      </rPr>
      <t xml:space="preserve"> per sample in cell </t>
    </r>
    <r>
      <rPr>
        <b/>
        <sz val="11"/>
        <color rgb="FFFF0000"/>
        <rFont val="Calibri"/>
        <family val="2"/>
        <scheme val="minor"/>
      </rPr>
      <t xml:space="preserve">C22 </t>
    </r>
    <r>
      <rPr>
        <sz val="11"/>
        <rFont val="Calibri"/>
        <family val="2"/>
        <scheme val="minor"/>
      </rPr>
      <t xml:space="preserve">and the </t>
    </r>
    <r>
      <rPr>
        <b/>
        <sz val="11"/>
        <rFont val="Calibri"/>
        <family val="2"/>
        <scheme val="minor"/>
      </rPr>
      <t>number of samples</t>
    </r>
    <r>
      <rPr>
        <sz val="11"/>
        <rFont val="Calibri"/>
        <family val="2"/>
        <scheme val="minor"/>
      </rPr>
      <t xml:space="preserve"> you want to sequence in </t>
    </r>
    <r>
      <rPr>
        <b/>
        <sz val="11"/>
        <color rgb="FFFF0000"/>
        <rFont val="Calibri"/>
        <family val="2"/>
        <scheme val="minor"/>
      </rPr>
      <t xml:space="preserve">C23. </t>
    </r>
    <r>
      <rPr>
        <sz val="11"/>
        <rFont val="Calibri"/>
        <family val="2"/>
        <scheme val="minor"/>
      </rPr>
      <t>The document will calculate:</t>
    </r>
  </si>
  <si>
    <t>18 ul, 3 nM (x2 pools)</t>
  </si>
  <si>
    <t>22 ul, 3 nM (x2 pools)</t>
  </si>
  <si>
    <t>Required Minimum Quantity per Pool</t>
  </si>
  <si>
    <r>
      <rPr>
        <b/>
        <sz val="11"/>
        <color theme="1"/>
        <rFont val="Calibri"/>
        <family val="2"/>
        <scheme val="minor"/>
      </rPr>
      <t>Required Minimum Quantity per Pool</t>
    </r>
    <r>
      <rPr>
        <sz val="11"/>
        <color theme="1"/>
        <rFont val="Calibri"/>
        <family val="2"/>
        <scheme val="minor"/>
      </rPr>
      <t xml:space="preserve"> - the volume and minimum concentration of the final pool of libraries to start the run. This concentration varies on the type of library. Please keep in mind that additional volume is needed for library QC and libraries should never be diluted as it is always easy to further dilute libraries but if they are already too diluted sequencing might not be possible or fail.</t>
    </r>
  </si>
  <si>
    <t>30 ul, 3 nM (x4 pools)</t>
  </si>
  <si>
    <t>https://www.crg.eu/taxonomy/term/46#services-equipment</t>
  </si>
  <si>
    <t>SERGIC348</t>
  </si>
  <si>
    <t>SERGIC342</t>
  </si>
  <si>
    <t>SERGIC340</t>
  </si>
  <si>
    <t>SERGIC346</t>
  </si>
  <si>
    <t>SERGIC344</t>
  </si>
  <si>
    <t>Sequencing Lane (75 cycles, v2.5, NextSeq High Output)</t>
  </si>
  <si>
    <t>Sequencing Lane (150 cycles, v2.5, NextSeq Mid Output)</t>
  </si>
  <si>
    <t>Sequencing Lane (150 cycles, v2.5, NextSeq High Output)</t>
  </si>
  <si>
    <t>Sequencing Lane (300 cycles, v2.5, NextSeq Mid Output)</t>
  </si>
  <si>
    <t>Sequencing Lane (300 cycles, v2.5, NextSeq High Output)</t>
  </si>
  <si>
    <t>Sequencing Lane (75 cycles, v2.5, NextSeq High Output - self-service)</t>
  </si>
  <si>
    <t>Sequencing Lane (150 cycles, v2.5, NextSeq Mid Output - self-service)</t>
  </si>
  <si>
    <t>Sequencing Lane (150 cycles, v2.5, NextSeq High Output - self-service)</t>
  </si>
  <si>
    <t>Sequencing Lane (300 cycles, v2.5, NextSeq Mid Output - self-service)</t>
  </si>
  <si>
    <t>Sequencing Lane (300 cycles, v2.5, NextSeq High Output - self-service)</t>
  </si>
  <si>
    <t>run</t>
  </si>
  <si>
    <t>description</t>
  </si>
  <si>
    <t>unit</t>
  </si>
  <si>
    <t>price</t>
  </si>
  <si>
    <t>SERGIC394</t>
  </si>
  <si>
    <t>SERGIC363</t>
  </si>
  <si>
    <t>NextSeq 2000 run (50 cycles, P3 kit)</t>
  </si>
  <si>
    <t>NextSeq 2000 run (100 cycles, P2 kit)</t>
  </si>
  <si>
    <t>NextSeq 2000 run (100 cycles, P3 kit)</t>
  </si>
  <si>
    <t>NextSeq 2000 run (200 cycles, P2 kit)</t>
  </si>
  <si>
    <t>NextSeq 2000 run (200 cycles, P3 kit)</t>
  </si>
  <si>
    <t>NextSeq 2000 run (300 cycles, P1 kit)</t>
  </si>
  <si>
    <t>NextSeq 2000 run (300 cycles, P2 kit)</t>
  </si>
  <si>
    <t>NextSeq 2000 run (300 cycles, P3 kit)</t>
  </si>
  <si>
    <t>NextSeq 2000 custom primers</t>
  </si>
  <si>
    <t>Sequencing Gb (1x35, NovaSeq 6000 S4, 4D-lane)</t>
  </si>
  <si>
    <t>Gb</t>
  </si>
  <si>
    <t>Sequencing Gb (1x35, NovaSeq 6000 S4)</t>
  </si>
  <si>
    <t>Sequencing Gb (2x50, NovaSeq 6000 SP-2D lane)</t>
  </si>
  <si>
    <t>Sequencing Gb (2x50, NovaSeq 6000 SP)</t>
  </si>
  <si>
    <t>Sequencing Gb (2x50, NovaSeq 6000 S1)</t>
  </si>
  <si>
    <t>Sequencing Gb (2x50, NovaSeq 6000 S2)</t>
  </si>
  <si>
    <t>Sequencing Gb (2x100, NovaSeq 6000 SP)</t>
  </si>
  <si>
    <t>Sequencing Gb (2x100, NovaSeq 6000 S1)</t>
  </si>
  <si>
    <t>Sequencing Gb (2x100, NovaSeq 6000 S2)</t>
  </si>
  <si>
    <t>Sequencing Gb (2x100, NovaSeq 6000 S4)</t>
  </si>
  <si>
    <t>Sequencing Gb (2x150, NovaSeq 6000 SP-2D lane)</t>
  </si>
  <si>
    <t>Sequencing Gb (2x150, NovaSeq 6000 SP)</t>
  </si>
  <si>
    <t>Sequencing Gb (2x150, NovaSeq 6000 S1)</t>
  </si>
  <si>
    <t>Sequencing Gb (2x150, NovaSeq 6000 S2)</t>
  </si>
  <si>
    <t>Sequencing Gb (2x150, NovaSeq 6000 S4)</t>
  </si>
  <si>
    <t>Sequencing Gb (2x250, NovaSeq 6000 SP)</t>
  </si>
  <si>
    <t>Sequencing Gb (2x100, NovaSeq 6000 SP-2D)</t>
  </si>
  <si>
    <t>Large Scale Sequencing Gb (2x150, NovaSeq 6000 S4)</t>
  </si>
  <si>
    <t>P1</t>
  </si>
  <si>
    <r>
      <t xml:space="preserve">You can filter for the different sequencing formats using the filter in cell </t>
    </r>
    <r>
      <rPr>
        <b/>
        <sz val="11"/>
        <color rgb="FFFF0000"/>
        <rFont val="Calibri"/>
        <family val="2"/>
        <scheme val="minor"/>
      </rPr>
      <t>D25</t>
    </r>
    <r>
      <rPr>
        <sz val="11"/>
        <color theme="1"/>
        <rFont val="Calibri"/>
        <family val="2"/>
        <scheme val="minor"/>
      </rPr>
      <t>.</t>
    </r>
  </si>
  <si>
    <t>SERGIC158</t>
  </si>
  <si>
    <t>SERGIC215</t>
  </si>
  <si>
    <t>Sequencing lane (50 cycles, v2, MiSeq)</t>
  </si>
  <si>
    <t>Sequencing Lane (150 cycles, v3, MiSeq)</t>
  </si>
  <si>
    <t>Sequencing Lane (300 cycles, v2, Micro Kit, MiSeq)</t>
  </si>
  <si>
    <t>Sequencing Lane (300 cycles, v2, MiSeq)</t>
  </si>
  <si>
    <t>Sequencing Lane (500 cycles, v2, MiSeq)</t>
  </si>
  <si>
    <t>Sequencing Lane (600 cycles, v3, MiSeq)</t>
  </si>
  <si>
    <t>v2 - Micro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</si>
</sst>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b/>
      <sz val="12"/>
      <color rgb="FFFF0000"/>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92D05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2" fontId="0" fillId="0" borderId="0" xfId="0" applyNumberFormat="1"/>
    <xf numFmtId="0" fontId="0" fillId="0" borderId="0" xfId="0" applyFill="1"/>
    <xf numFmtId="0" fontId="2" fillId="0" borderId="0" xfId="1"/>
    <xf numFmtId="0" fontId="1" fillId="0" borderId="0" xfId="0" applyFont="1"/>
    <xf numFmtId="0" fontId="0" fillId="2" borderId="1" xfId="0" applyFill="1" applyBorder="1"/>
    <xf numFmtId="0" fontId="0" fillId="2" borderId="2" xfId="0" applyFill="1" applyBorder="1"/>
    <xf numFmtId="2" fontId="0" fillId="2" borderId="2" xfId="0" applyNumberFormat="1" applyFill="1" applyBorder="1" applyProtection="1">
      <protection hidden="1"/>
    </xf>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0" xfId="0" applyFill="1" applyBorder="1"/>
    <xf numFmtId="2" fontId="0" fillId="2" borderId="0" xfId="0" applyNumberFormat="1" applyFill="1" applyBorder="1" applyProtection="1">
      <protection hidden="1"/>
    </xf>
    <xf numFmtId="0" fontId="0" fillId="2" borderId="0" xfId="0" applyFill="1" applyBorder="1" applyAlignment="1">
      <alignment horizontal="center"/>
    </xf>
    <xf numFmtId="0" fontId="0" fillId="2" borderId="5" xfId="0" applyFill="1" applyBorder="1"/>
    <xf numFmtId="0" fontId="0" fillId="3" borderId="2" xfId="0" applyFill="1" applyBorder="1"/>
    <xf numFmtId="2" fontId="0" fillId="3" borderId="2" xfId="0" applyNumberFormat="1" applyFill="1" applyBorder="1" applyProtection="1">
      <protection hidden="1"/>
    </xf>
    <xf numFmtId="0" fontId="0" fillId="3" borderId="2" xfId="0" applyFill="1" applyBorder="1" applyAlignment="1">
      <alignment horizontal="center"/>
    </xf>
    <xf numFmtId="0" fontId="0" fillId="3" borderId="3" xfId="0" applyFill="1" applyBorder="1"/>
    <xf numFmtId="0" fontId="0" fillId="3" borderId="0" xfId="0" applyFill="1" applyBorder="1"/>
    <xf numFmtId="2" fontId="0" fillId="3" borderId="0" xfId="0" applyNumberFormat="1" applyFill="1" applyBorder="1" applyProtection="1">
      <protection hidden="1"/>
    </xf>
    <xf numFmtId="0" fontId="0" fillId="3" borderId="0" xfId="0" applyFill="1" applyBorder="1" applyAlignment="1">
      <alignment horizontal="center"/>
    </xf>
    <xf numFmtId="0" fontId="0" fillId="3" borderId="5" xfId="0" applyFill="1" applyBorder="1"/>
    <xf numFmtId="0" fontId="0" fillId="3" borderId="7" xfId="0" applyFill="1" applyBorder="1"/>
    <xf numFmtId="2" fontId="0" fillId="3" borderId="7" xfId="0" applyNumberFormat="1" applyFill="1" applyBorder="1" applyProtection="1">
      <protection hidden="1"/>
    </xf>
    <xf numFmtId="0" fontId="0" fillId="3" borderId="7" xfId="0" applyFill="1" applyBorder="1" applyAlignment="1">
      <alignment horizontal="center"/>
    </xf>
    <xf numFmtId="0" fontId="0" fillId="3" borderId="8" xfId="0" applyFill="1" applyBorder="1"/>
    <xf numFmtId="0" fontId="0" fillId="4" borderId="4" xfId="0" applyFill="1" applyBorder="1"/>
    <xf numFmtId="0" fontId="0" fillId="4" borderId="0" xfId="0" applyFill="1" applyBorder="1"/>
    <xf numFmtId="2" fontId="0" fillId="4" borderId="0" xfId="0" applyNumberFormat="1" applyFill="1" applyBorder="1" applyProtection="1">
      <protection hidden="1"/>
    </xf>
    <xf numFmtId="0" fontId="0" fillId="4" borderId="0" xfId="0" applyFill="1" applyBorder="1" applyAlignment="1">
      <alignment horizontal="center"/>
    </xf>
    <xf numFmtId="0" fontId="0" fillId="4" borderId="5" xfId="0" applyFill="1" applyBorder="1"/>
    <xf numFmtId="0" fontId="0" fillId="4" borderId="6" xfId="0" applyFill="1" applyBorder="1"/>
    <xf numFmtId="0" fontId="0" fillId="4" borderId="7" xfId="0" applyFill="1" applyBorder="1"/>
    <xf numFmtId="2" fontId="0" fillId="4" borderId="7" xfId="0" applyNumberFormat="1" applyFill="1" applyBorder="1" applyProtection="1">
      <protection hidden="1"/>
    </xf>
    <xf numFmtId="0" fontId="0" fillId="4" borderId="7" xfId="0" applyFill="1" applyBorder="1" applyAlignment="1">
      <alignment horizontal="center"/>
    </xf>
    <xf numFmtId="0" fontId="0" fillId="4" borderId="8" xfId="0" applyFill="1" applyBorder="1"/>
    <xf numFmtId="0" fontId="0" fillId="5" borderId="1" xfId="0" applyFill="1" applyBorder="1"/>
    <xf numFmtId="0" fontId="0" fillId="5" borderId="2" xfId="0" applyFill="1" applyBorder="1"/>
    <xf numFmtId="2" fontId="0" fillId="5" borderId="2" xfId="0" applyNumberFormat="1" applyFill="1" applyBorder="1" applyProtection="1">
      <protection hidden="1"/>
    </xf>
    <xf numFmtId="0" fontId="0" fillId="5" borderId="2" xfId="0" applyFill="1" applyBorder="1" applyAlignment="1">
      <alignment horizontal="center"/>
    </xf>
    <xf numFmtId="0" fontId="0" fillId="5" borderId="3" xfId="0" applyFill="1" applyBorder="1"/>
    <xf numFmtId="0" fontId="0" fillId="5" borderId="4" xfId="0" applyFill="1" applyBorder="1"/>
    <xf numFmtId="0" fontId="0" fillId="5" borderId="0" xfId="0" applyFill="1" applyBorder="1"/>
    <xf numFmtId="2" fontId="0" fillId="5" borderId="0" xfId="0" applyNumberFormat="1" applyFill="1" applyBorder="1" applyProtection="1">
      <protection hidden="1"/>
    </xf>
    <xf numFmtId="0" fontId="0" fillId="5" borderId="0" xfId="0" applyFill="1" applyBorder="1" applyAlignment="1">
      <alignment horizontal="center"/>
    </xf>
    <xf numFmtId="0" fontId="0" fillId="5" borderId="5" xfId="0" applyFill="1" applyBorder="1"/>
    <xf numFmtId="0" fontId="0" fillId="5" borderId="6" xfId="0" applyFill="1" applyBorder="1"/>
    <xf numFmtId="0" fontId="0" fillId="5" borderId="7" xfId="0" applyFill="1" applyBorder="1"/>
    <xf numFmtId="2" fontId="0" fillId="5" borderId="7" xfId="0" applyNumberFormat="1" applyFill="1" applyBorder="1" applyProtection="1">
      <protection hidden="1"/>
    </xf>
    <xf numFmtId="0" fontId="0" fillId="5" borderId="7" xfId="0" applyFill="1" applyBorder="1" applyAlignment="1">
      <alignment horizontal="center"/>
    </xf>
    <xf numFmtId="0" fontId="0" fillId="5" borderId="8" xfId="0" applyFill="1" applyBorder="1"/>
    <xf numFmtId="0" fontId="0" fillId="6" borderId="1" xfId="0" applyFill="1" applyBorder="1"/>
    <xf numFmtId="0" fontId="0" fillId="6" borderId="2" xfId="0" applyFill="1" applyBorder="1"/>
    <xf numFmtId="2" fontId="0" fillId="6" borderId="2" xfId="0" applyNumberFormat="1" applyFill="1" applyBorder="1" applyProtection="1">
      <protection hidden="1"/>
    </xf>
    <xf numFmtId="0" fontId="0" fillId="6" borderId="2" xfId="0" applyFill="1" applyBorder="1" applyAlignment="1">
      <alignment horizontal="center"/>
    </xf>
    <xf numFmtId="0" fontId="0" fillId="6" borderId="3" xfId="0" applyFill="1" applyBorder="1"/>
    <xf numFmtId="0" fontId="0" fillId="6" borderId="4" xfId="0" applyFill="1" applyBorder="1"/>
    <xf numFmtId="0" fontId="0" fillId="6" borderId="0" xfId="0" applyFill="1" applyBorder="1"/>
    <xf numFmtId="2" fontId="0" fillId="6" borderId="0" xfId="0" applyNumberFormat="1" applyFill="1" applyBorder="1" applyProtection="1">
      <protection hidden="1"/>
    </xf>
    <xf numFmtId="0" fontId="0" fillId="6" borderId="0" xfId="0" applyFill="1" applyBorder="1" applyAlignment="1">
      <alignment horizontal="center"/>
    </xf>
    <xf numFmtId="0" fontId="0" fillId="6" borderId="5" xfId="0" applyFill="1" applyBorder="1"/>
    <xf numFmtId="0" fontId="0" fillId="6" borderId="6" xfId="0" applyFill="1" applyBorder="1"/>
    <xf numFmtId="0" fontId="0" fillId="6" borderId="7" xfId="0" applyFill="1" applyBorder="1"/>
    <xf numFmtId="2" fontId="0" fillId="6" borderId="7" xfId="0" applyNumberFormat="1" applyFill="1" applyBorder="1" applyProtection="1">
      <protection hidden="1"/>
    </xf>
    <xf numFmtId="0" fontId="0" fillId="6" borderId="7" xfId="0" applyFill="1" applyBorder="1" applyAlignment="1">
      <alignment horizontal="center"/>
    </xf>
    <xf numFmtId="0" fontId="0" fillId="6" borderId="8" xfId="0" applyFill="1" applyBorder="1"/>
    <xf numFmtId="0" fontId="1" fillId="0" borderId="0" xfId="0" applyFont="1" applyProtection="1">
      <protection locked="0"/>
    </xf>
    <xf numFmtId="0" fontId="1" fillId="0" borderId="0" xfId="0" applyFont="1" applyAlignment="1">
      <alignment wrapText="1"/>
    </xf>
    <xf numFmtId="0" fontId="4" fillId="6" borderId="0" xfId="0" applyFont="1" applyFill="1" applyProtection="1">
      <protection locked="0"/>
    </xf>
    <xf numFmtId="0" fontId="1" fillId="7" borderId="9" xfId="0" applyFont="1" applyFill="1" applyBorder="1" applyAlignment="1">
      <alignment wrapText="1"/>
    </xf>
    <xf numFmtId="2" fontId="0" fillId="7" borderId="9" xfId="0" applyNumberFormat="1" applyFill="1" applyBorder="1" applyProtection="1">
      <protection hidden="1"/>
    </xf>
    <xf numFmtId="2" fontId="0" fillId="7" borderId="10" xfId="0" applyNumberFormat="1" applyFill="1" applyBorder="1" applyProtection="1">
      <protection hidden="1"/>
    </xf>
    <xf numFmtId="2" fontId="0" fillId="7" borderId="11" xfId="0" applyNumberFormat="1" applyFill="1" applyBorder="1" applyProtection="1">
      <protection hidden="1"/>
    </xf>
    <xf numFmtId="0" fontId="0" fillId="0" borderId="0" xfId="0" applyProtection="1"/>
    <xf numFmtId="0" fontId="1" fillId="0" borderId="0" xfId="0" applyFont="1" applyProtection="1"/>
    <xf numFmtId="0" fontId="1" fillId="6" borderId="0" xfId="0" applyFont="1" applyFill="1" applyProtection="1"/>
    <xf numFmtId="0" fontId="0" fillId="6" borderId="0" xfId="0" applyFill="1" applyProtection="1"/>
    <xf numFmtId="164" fontId="0" fillId="2" borderId="2" xfId="0" applyNumberFormat="1" applyFill="1" applyBorder="1" applyAlignment="1" applyProtection="1">
      <alignment horizontal="center"/>
      <protection hidden="1"/>
    </xf>
    <xf numFmtId="164" fontId="0" fillId="2" borderId="0" xfId="0" applyNumberFormat="1" applyFill="1" applyBorder="1" applyAlignment="1" applyProtection="1">
      <alignment horizontal="center"/>
      <protection hidden="1"/>
    </xf>
    <xf numFmtId="164" fontId="0" fillId="4" borderId="0" xfId="0" applyNumberFormat="1" applyFill="1" applyBorder="1" applyAlignment="1" applyProtection="1">
      <alignment horizontal="center"/>
      <protection hidden="1"/>
    </xf>
    <xf numFmtId="164" fontId="0" fillId="4" borderId="7" xfId="0" applyNumberFormat="1" applyFill="1" applyBorder="1" applyAlignment="1" applyProtection="1">
      <alignment horizontal="center"/>
      <protection hidden="1"/>
    </xf>
    <xf numFmtId="164" fontId="0" fillId="6" borderId="2" xfId="0" applyNumberFormat="1" applyFill="1" applyBorder="1" applyAlignment="1" applyProtection="1">
      <alignment horizontal="center"/>
      <protection hidden="1"/>
    </xf>
    <xf numFmtId="164" fontId="0" fillId="6" borderId="0" xfId="0" applyNumberFormat="1" applyFill="1" applyBorder="1" applyAlignment="1" applyProtection="1">
      <alignment horizontal="center"/>
      <protection hidden="1"/>
    </xf>
    <xf numFmtId="164" fontId="0" fillId="6" borderId="7" xfId="0" applyNumberFormat="1" applyFill="1" applyBorder="1" applyAlignment="1" applyProtection="1">
      <alignment horizontal="center"/>
      <protection hidden="1"/>
    </xf>
    <xf numFmtId="164" fontId="0" fillId="5" borderId="2" xfId="0" applyNumberFormat="1" applyFill="1" applyBorder="1" applyAlignment="1" applyProtection="1">
      <alignment horizontal="center"/>
      <protection hidden="1"/>
    </xf>
    <xf numFmtId="164" fontId="0" fillId="5" borderId="0" xfId="0" applyNumberFormat="1" applyFill="1" applyBorder="1" applyAlignment="1" applyProtection="1">
      <alignment horizontal="center"/>
      <protection hidden="1"/>
    </xf>
    <xf numFmtId="164" fontId="0" fillId="5" borderId="7" xfId="0" applyNumberFormat="1" applyFill="1" applyBorder="1" applyAlignment="1" applyProtection="1">
      <alignment horizontal="center"/>
      <protection hidden="1"/>
    </xf>
    <xf numFmtId="0" fontId="1" fillId="0" borderId="1" xfId="0" applyFont="1" applyBorder="1" applyAlignment="1">
      <alignment wrapText="1"/>
    </xf>
    <xf numFmtId="0" fontId="1" fillId="0" borderId="3" xfId="0" applyFont="1" applyBorder="1" applyAlignment="1">
      <alignment wrapText="1"/>
    </xf>
    <xf numFmtId="2" fontId="0" fillId="2" borderId="1" xfId="0" applyNumberFormat="1" applyFill="1" applyBorder="1" applyAlignment="1" applyProtection="1">
      <alignment horizontal="center"/>
      <protection hidden="1"/>
    </xf>
    <xf numFmtId="2" fontId="0" fillId="2" borderId="3" xfId="0" applyNumberFormat="1" applyFill="1" applyBorder="1" applyAlignment="1" applyProtection="1">
      <alignment horizontal="center"/>
      <protection hidden="1"/>
    </xf>
    <xf numFmtId="2" fontId="0" fillId="2" borderId="4" xfId="0" applyNumberFormat="1" applyFill="1" applyBorder="1" applyAlignment="1" applyProtection="1">
      <alignment horizontal="center"/>
      <protection hidden="1"/>
    </xf>
    <xf numFmtId="2" fontId="0" fillId="2" borderId="5" xfId="0" applyNumberFormat="1" applyFill="1" applyBorder="1" applyAlignment="1" applyProtection="1">
      <alignment horizontal="center"/>
      <protection hidden="1"/>
    </xf>
    <xf numFmtId="2" fontId="0" fillId="4" borderId="4" xfId="0" applyNumberFormat="1" applyFill="1" applyBorder="1" applyAlignment="1" applyProtection="1">
      <alignment horizontal="center"/>
      <protection hidden="1"/>
    </xf>
    <xf numFmtId="2" fontId="0" fillId="4" borderId="5" xfId="0" applyNumberFormat="1" applyFill="1" applyBorder="1" applyAlignment="1" applyProtection="1">
      <alignment horizontal="center"/>
      <protection hidden="1"/>
    </xf>
    <xf numFmtId="2" fontId="0" fillId="4" borderId="6" xfId="0" applyNumberFormat="1" applyFill="1" applyBorder="1" applyAlignment="1" applyProtection="1">
      <alignment horizontal="center"/>
      <protection hidden="1"/>
    </xf>
    <xf numFmtId="2" fontId="0" fillId="4" borderId="8" xfId="0" applyNumberFormat="1" applyFill="1" applyBorder="1" applyAlignment="1" applyProtection="1">
      <alignment horizontal="center"/>
      <protection hidden="1"/>
    </xf>
    <xf numFmtId="2" fontId="0" fillId="6" borderId="1" xfId="0" applyNumberFormat="1" applyFill="1" applyBorder="1" applyAlignment="1" applyProtection="1">
      <alignment horizontal="center"/>
      <protection hidden="1"/>
    </xf>
    <xf numFmtId="2" fontId="0" fillId="6" borderId="3" xfId="0" applyNumberFormat="1" applyFill="1" applyBorder="1" applyAlignment="1" applyProtection="1">
      <alignment horizontal="center"/>
      <protection hidden="1"/>
    </xf>
    <xf numFmtId="2" fontId="0" fillId="6" borderId="4" xfId="0" applyNumberFormat="1" applyFill="1" applyBorder="1" applyAlignment="1" applyProtection="1">
      <alignment horizontal="center"/>
      <protection hidden="1"/>
    </xf>
    <xf numFmtId="2" fontId="0" fillId="6" borderId="5" xfId="0" applyNumberFormat="1" applyFill="1" applyBorder="1" applyAlignment="1" applyProtection="1">
      <alignment horizontal="center"/>
      <protection hidden="1"/>
    </xf>
    <xf numFmtId="2" fontId="0" fillId="6" borderId="6" xfId="0" applyNumberFormat="1" applyFill="1" applyBorder="1" applyAlignment="1" applyProtection="1">
      <alignment horizontal="center"/>
      <protection hidden="1"/>
    </xf>
    <xf numFmtId="2" fontId="0" fillId="6" borderId="8" xfId="0" applyNumberFormat="1" applyFill="1" applyBorder="1" applyAlignment="1" applyProtection="1">
      <alignment horizontal="center"/>
      <protection hidden="1"/>
    </xf>
    <xf numFmtId="2" fontId="0" fillId="5" borderId="1" xfId="0" applyNumberFormat="1" applyFill="1" applyBorder="1" applyAlignment="1" applyProtection="1">
      <alignment horizontal="center"/>
      <protection hidden="1"/>
    </xf>
    <xf numFmtId="2" fontId="0" fillId="5" borderId="3" xfId="0" applyNumberFormat="1" applyFill="1" applyBorder="1" applyAlignment="1" applyProtection="1">
      <alignment horizontal="center"/>
      <protection hidden="1"/>
    </xf>
    <xf numFmtId="2" fontId="0" fillId="5" borderId="4" xfId="0" applyNumberFormat="1" applyFill="1" applyBorder="1" applyAlignment="1" applyProtection="1">
      <alignment horizontal="center"/>
      <protection hidden="1"/>
    </xf>
    <xf numFmtId="2" fontId="0" fillId="5" borderId="5" xfId="0" applyNumberFormat="1" applyFill="1" applyBorder="1" applyAlignment="1" applyProtection="1">
      <alignment horizontal="center"/>
      <protection hidden="1"/>
    </xf>
    <xf numFmtId="2" fontId="0" fillId="5" borderId="6" xfId="0" applyNumberFormat="1" applyFill="1" applyBorder="1" applyAlignment="1" applyProtection="1">
      <alignment horizontal="center"/>
      <protection hidden="1"/>
    </xf>
    <xf numFmtId="2" fontId="0" fillId="5" borderId="8" xfId="0" applyNumberFormat="1" applyFill="1" applyBorder="1" applyAlignment="1" applyProtection="1">
      <alignment horizontal="center"/>
      <protection hidden="1"/>
    </xf>
    <xf numFmtId="0" fontId="0" fillId="0" borderId="0" xfId="0" applyFont="1" applyProtection="1"/>
    <xf numFmtId="0" fontId="0" fillId="7" borderId="0" xfId="0" applyFill="1"/>
    <xf numFmtId="2" fontId="0" fillId="7" borderId="0" xfId="0" applyNumberFormat="1" applyFill="1" applyBorder="1" applyProtection="1">
      <protection hidden="1"/>
    </xf>
    <xf numFmtId="2" fontId="0" fillId="3" borderId="0" xfId="0" applyNumberFormat="1" applyFill="1" applyBorder="1" applyAlignment="1" applyProtection="1">
      <alignment horizontal="center"/>
      <protection hidden="1"/>
    </xf>
    <xf numFmtId="2" fontId="0" fillId="7" borderId="2" xfId="0" applyNumberFormat="1" applyFill="1" applyBorder="1" applyProtection="1">
      <protection hidden="1"/>
    </xf>
    <xf numFmtId="2" fontId="0" fillId="3" borderId="2" xfId="0" applyNumberFormat="1" applyFill="1" applyBorder="1" applyAlignment="1" applyProtection="1">
      <alignment horizontal="center"/>
      <protection hidden="1"/>
    </xf>
    <xf numFmtId="2" fontId="0" fillId="7" borderId="7" xfId="0" applyNumberFormat="1" applyFill="1" applyBorder="1" applyProtection="1">
      <protection hidden="1"/>
    </xf>
    <xf numFmtId="2" fontId="0" fillId="3" borderId="7" xfId="0" applyNumberFormat="1" applyFill="1" applyBorder="1" applyAlignment="1" applyProtection="1">
      <alignment horizontal="center"/>
      <protection hidden="1"/>
    </xf>
    <xf numFmtId="0" fontId="0" fillId="3" borderId="9" xfId="0" applyFill="1" applyBorder="1"/>
    <xf numFmtId="0" fontId="0" fillId="3" borderId="10" xfId="0" applyFill="1" applyBorder="1"/>
    <xf numFmtId="0" fontId="0" fillId="3" borderId="11" xfId="0" applyFill="1" applyBorder="1"/>
    <xf numFmtId="2" fontId="0" fillId="3" borderId="1" xfId="0" applyNumberFormat="1" applyFill="1" applyBorder="1" applyProtection="1">
      <protection hidden="1"/>
    </xf>
    <xf numFmtId="2" fontId="0" fillId="3" borderId="3" xfId="0" applyNumberFormat="1" applyFill="1" applyBorder="1" applyProtection="1">
      <protection hidden="1"/>
    </xf>
    <xf numFmtId="2" fontId="0" fillId="3" borderId="4" xfId="0" applyNumberFormat="1" applyFill="1" applyBorder="1" applyProtection="1">
      <protection hidden="1"/>
    </xf>
    <xf numFmtId="2" fontId="0" fillId="3" borderId="5" xfId="0" applyNumberFormat="1" applyFill="1" applyBorder="1" applyProtection="1">
      <protection hidden="1"/>
    </xf>
    <xf numFmtId="2" fontId="0" fillId="3" borderId="6" xfId="0" applyNumberFormat="1" applyFill="1" applyBorder="1" applyProtection="1">
      <protection hidden="1"/>
    </xf>
    <xf numFmtId="2" fontId="0" fillId="3" borderId="8" xfId="0" applyNumberFormat="1" applyFill="1" applyBorder="1" applyProtection="1">
      <protection hidden="1"/>
    </xf>
    <xf numFmtId="164" fontId="0" fillId="3" borderId="1" xfId="0" applyNumberFormat="1" applyFill="1" applyBorder="1" applyAlignment="1" applyProtection="1">
      <alignment horizontal="center"/>
      <protection hidden="1"/>
    </xf>
    <xf numFmtId="164" fontId="0" fillId="3" borderId="4" xfId="0" applyNumberFormat="1" applyFill="1" applyBorder="1" applyAlignment="1" applyProtection="1">
      <alignment horizontal="center"/>
      <protection hidden="1"/>
    </xf>
    <xf numFmtId="164" fontId="0" fillId="3" borderId="6" xfId="0" applyNumberFormat="1" applyFill="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rg.eu/taxonomy/term/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topLeftCell="A10" zoomScale="115" zoomScaleNormal="115" workbookViewId="0">
      <selection activeCell="C22" sqref="C22"/>
    </sheetView>
  </sheetViews>
  <sheetFormatPr defaultRowHeight="15" x14ac:dyDescent="0.25"/>
  <cols>
    <col min="1" max="1" width="10.42578125" bestFit="1" customWidth="1"/>
    <col min="2" max="2" width="15.140625" customWidth="1"/>
    <col min="3" max="3" width="13.42578125" bestFit="1" customWidth="1"/>
    <col min="4" max="4" width="14.42578125" bestFit="1" customWidth="1"/>
    <col min="5" max="5" width="10.42578125" customWidth="1"/>
    <col min="6" max="6" width="10.85546875" bestFit="1" customWidth="1"/>
    <col min="7" max="7" width="11.85546875" customWidth="1"/>
    <col min="8" max="8" width="2.7109375" customWidth="1"/>
    <col min="9" max="9" width="8.28515625" customWidth="1"/>
    <col min="10" max="10" width="6.28515625" customWidth="1"/>
    <col min="11" max="11" width="9" customWidth="1"/>
    <col min="12" max="12" width="3" customWidth="1"/>
    <col min="13" max="13" width="15.7109375" bestFit="1" customWidth="1"/>
    <col min="14" max="14" width="17.5703125" customWidth="1"/>
    <col min="15" max="15" width="15" customWidth="1"/>
    <col min="16" max="16" width="13.85546875" bestFit="1" customWidth="1"/>
    <col min="17" max="17" width="20.28515625" bestFit="1" customWidth="1"/>
    <col min="18" max="18" width="2.140625" customWidth="1"/>
    <col min="19" max="19" width="26.42578125" bestFit="1" customWidth="1"/>
  </cols>
  <sheetData>
    <row r="1" spans="1:9" x14ac:dyDescent="0.25">
      <c r="A1" s="74" t="s">
        <v>79</v>
      </c>
      <c r="B1" s="74"/>
    </row>
    <row r="2" spans="1:9" x14ac:dyDescent="0.25">
      <c r="A2" s="74" t="s">
        <v>80</v>
      </c>
      <c r="B2" s="74"/>
      <c r="I2" s="3" t="s">
        <v>124</v>
      </c>
    </row>
    <row r="3" spans="1:9" x14ac:dyDescent="0.25">
      <c r="A3" s="74"/>
      <c r="B3" s="74"/>
    </row>
    <row r="4" spans="1:9" x14ac:dyDescent="0.25">
      <c r="A4" s="74" t="s">
        <v>81</v>
      </c>
      <c r="B4" s="74"/>
    </row>
    <row r="5" spans="1:9" x14ac:dyDescent="0.25">
      <c r="A5" s="74"/>
      <c r="B5" s="74"/>
    </row>
    <row r="6" spans="1:9" x14ac:dyDescent="0.25">
      <c r="A6" s="74" t="s">
        <v>118</v>
      </c>
      <c r="B6" s="74"/>
    </row>
    <row r="7" spans="1:9" x14ac:dyDescent="0.25">
      <c r="A7" s="75" t="s">
        <v>107</v>
      </c>
      <c r="B7" s="74" t="s">
        <v>108</v>
      </c>
    </row>
    <row r="8" spans="1:9" x14ac:dyDescent="0.25">
      <c r="A8" s="75" t="s">
        <v>109</v>
      </c>
      <c r="B8" s="74" t="s">
        <v>97</v>
      </c>
    </row>
    <row r="9" spans="1:9" x14ac:dyDescent="0.25">
      <c r="A9" s="75" t="s">
        <v>94</v>
      </c>
      <c r="B9" s="74" t="s">
        <v>105</v>
      </c>
    </row>
    <row r="10" spans="1:9" x14ac:dyDescent="0.25">
      <c r="A10" s="75" t="s">
        <v>104</v>
      </c>
      <c r="B10" s="74" t="s">
        <v>106</v>
      </c>
    </row>
    <row r="11" spans="1:9" x14ac:dyDescent="0.25">
      <c r="A11" s="75" t="s">
        <v>103</v>
      </c>
      <c r="B11" s="74" t="s">
        <v>96</v>
      </c>
    </row>
    <row r="12" spans="1:9" x14ac:dyDescent="0.25">
      <c r="A12" s="75" t="s">
        <v>102</v>
      </c>
      <c r="B12" s="74" t="s">
        <v>95</v>
      </c>
    </row>
    <row r="13" spans="1:9" x14ac:dyDescent="0.25">
      <c r="A13" s="75" t="s">
        <v>117</v>
      </c>
      <c r="B13" s="74" t="s">
        <v>122</v>
      </c>
    </row>
    <row r="14" spans="1:9" x14ac:dyDescent="0.25">
      <c r="A14" s="74"/>
      <c r="B14" s="74"/>
    </row>
    <row r="15" spans="1:9" x14ac:dyDescent="0.25">
      <c r="A15" s="110" t="s">
        <v>110</v>
      </c>
      <c r="B15" s="74"/>
    </row>
    <row r="16" spans="1:9" x14ac:dyDescent="0.25">
      <c r="A16" s="110" t="s">
        <v>111</v>
      </c>
      <c r="B16" s="74"/>
    </row>
    <row r="17" spans="1:19" x14ac:dyDescent="0.25">
      <c r="A17" s="75"/>
      <c r="B17" s="74"/>
    </row>
    <row r="18" spans="1:19" x14ac:dyDescent="0.25">
      <c r="A18" s="74" t="s">
        <v>175</v>
      </c>
      <c r="B18" s="74"/>
    </row>
    <row r="19" spans="1:19" x14ac:dyDescent="0.25">
      <c r="A19" s="74"/>
      <c r="B19" s="74"/>
    </row>
    <row r="20" spans="1:19" x14ac:dyDescent="0.25">
      <c r="A20" s="74"/>
      <c r="B20" s="74"/>
    </row>
    <row r="21" spans="1:19" x14ac:dyDescent="0.25">
      <c r="A21" s="74"/>
      <c r="B21" s="74"/>
    </row>
    <row r="22" spans="1:19" ht="15.75" x14ac:dyDescent="0.25">
      <c r="A22" s="76" t="s">
        <v>82</v>
      </c>
      <c r="B22" s="77"/>
      <c r="C22" s="69">
        <v>25</v>
      </c>
    </row>
    <row r="23" spans="1:19" ht="15.75" x14ac:dyDescent="0.25">
      <c r="A23" s="76" t="s">
        <v>98</v>
      </c>
      <c r="B23" s="77"/>
      <c r="C23" s="69">
        <v>10</v>
      </c>
    </row>
    <row r="24" spans="1:19" ht="15.75" thickBot="1" x14ac:dyDescent="0.3">
      <c r="B24" s="74"/>
      <c r="C24" s="74"/>
    </row>
    <row r="25" spans="1:19" ht="45.75" thickBot="1" x14ac:dyDescent="0.3">
      <c r="A25" s="68" t="s">
        <v>86</v>
      </c>
      <c r="B25" s="4" t="s">
        <v>83</v>
      </c>
      <c r="C25" s="68" t="s">
        <v>84</v>
      </c>
      <c r="D25" s="67" t="s">
        <v>85</v>
      </c>
      <c r="E25" s="68" t="s">
        <v>87</v>
      </c>
      <c r="F25" s="70" t="s">
        <v>88</v>
      </c>
      <c r="G25" s="70" t="s">
        <v>99</v>
      </c>
      <c r="H25" s="4"/>
      <c r="I25" s="68" t="s">
        <v>89</v>
      </c>
      <c r="J25" s="4"/>
      <c r="K25" s="68" t="s">
        <v>90</v>
      </c>
      <c r="L25" s="4"/>
      <c r="M25" s="88" t="s">
        <v>100</v>
      </c>
      <c r="N25" s="89" t="s">
        <v>101</v>
      </c>
      <c r="O25" s="68" t="s">
        <v>91</v>
      </c>
      <c r="P25" s="68" t="s">
        <v>92</v>
      </c>
      <c r="Q25" s="68" t="s">
        <v>121</v>
      </c>
      <c r="R25" s="4"/>
      <c r="S25" s="4" t="s">
        <v>93</v>
      </c>
    </row>
    <row r="26" spans="1:19" x14ac:dyDescent="0.25">
      <c r="A26" s="6" t="s">
        <v>44</v>
      </c>
      <c r="B26" s="5" t="s">
        <v>31</v>
      </c>
      <c r="C26" s="6" t="s">
        <v>42</v>
      </c>
      <c r="D26" s="6" t="s">
        <v>39</v>
      </c>
      <c r="E26" s="6">
        <f>VLOOKUP(A26,'T1 fees'!A$2:D$50,4,"FALSE")</f>
        <v>46.07</v>
      </c>
      <c r="F26" s="71">
        <f>VLOOKUP(A26,'do not delete'!A$2:I$150,8,"FALSE")*C$22</f>
        <v>115.17500000000001</v>
      </c>
      <c r="G26" s="71">
        <f>F26*C$23</f>
        <v>1151.75</v>
      </c>
      <c r="H26" s="7"/>
      <c r="I26" s="7">
        <f>C$22/VLOOKUP(A26,'do not delete'!A$2:I$150,6,"FALSE")</f>
        <v>2.5</v>
      </c>
      <c r="J26" s="7"/>
      <c r="K26" s="7">
        <f>VLOOKUP(A26,'do not delete'!A$2:I$150,9,"FALSE")</f>
        <v>46.07</v>
      </c>
      <c r="L26" s="7"/>
      <c r="M26" s="90">
        <f>1/O26*100</f>
        <v>4.5454545454545459</v>
      </c>
      <c r="N26" s="91">
        <f>M26*C$23</f>
        <v>45.45454545454546</v>
      </c>
      <c r="O26" s="78">
        <f>VLOOKUP(A26,'do not delete'!A$2:I$150,5,"FALSE")/C$22</f>
        <v>22</v>
      </c>
      <c r="P26" s="8">
        <v>2</v>
      </c>
      <c r="Q26" s="8" t="s">
        <v>119</v>
      </c>
      <c r="R26" s="6"/>
      <c r="S26" s="9" t="s">
        <v>78</v>
      </c>
    </row>
    <row r="27" spans="1:19" x14ac:dyDescent="0.25">
      <c r="A27" s="11" t="s">
        <v>45</v>
      </c>
      <c r="B27" s="10" t="s">
        <v>31</v>
      </c>
      <c r="C27" s="11" t="s">
        <v>43</v>
      </c>
      <c r="D27" s="11" t="s">
        <v>39</v>
      </c>
      <c r="E27" s="11">
        <f>VLOOKUP(A27,'T1 fees'!A$2:D$50,4,"FALSE")</f>
        <v>41.02</v>
      </c>
      <c r="F27" s="72">
        <f>VLOOKUP(A27,'do not delete'!A$2:I$150,8,"FALSE")*C$22</f>
        <v>102.55000000000001</v>
      </c>
      <c r="G27" s="72">
        <f t="shared" ref="G27:G65" si="0">F27*C$23</f>
        <v>1025.5</v>
      </c>
      <c r="H27" s="12"/>
      <c r="I27" s="12">
        <f>C$22/VLOOKUP(A27,'do not delete'!A$2:I$150,6,"FALSE")</f>
        <v>2.5</v>
      </c>
      <c r="J27" s="12"/>
      <c r="K27" s="12">
        <f>VLOOKUP(A27,'do not delete'!A$2:I$150,9,"FALSE")</f>
        <v>41.02</v>
      </c>
      <c r="L27" s="12"/>
      <c r="M27" s="92">
        <f t="shared" ref="M27:M65" si="1">1/O27*100</f>
        <v>4.5454545454545459</v>
      </c>
      <c r="N27" s="93">
        <f>M27*C$23</f>
        <v>45.45454545454546</v>
      </c>
      <c r="O27" s="79">
        <f>VLOOKUP(A27,'do not delete'!A$2:I$150,5,"FALSE")/C$22</f>
        <v>22</v>
      </c>
      <c r="P27" s="13">
        <v>1</v>
      </c>
      <c r="Q27" s="13" t="s">
        <v>114</v>
      </c>
      <c r="R27" s="11"/>
      <c r="S27" s="14" t="s">
        <v>78</v>
      </c>
    </row>
    <row r="28" spans="1:19" x14ac:dyDescent="0.25">
      <c r="A28" s="11" t="s">
        <v>48</v>
      </c>
      <c r="B28" s="10" t="s">
        <v>31</v>
      </c>
      <c r="C28" s="11" t="s">
        <v>42</v>
      </c>
      <c r="D28" s="11" t="s">
        <v>46</v>
      </c>
      <c r="E28" s="11">
        <f>VLOOKUP(A28,'T1 fees'!A$2:D$50,4,"FALSE")</f>
        <v>28.48</v>
      </c>
      <c r="F28" s="72">
        <f>VLOOKUP(A28,'do not delete'!A$2:I$150,8,"FALSE")*C$22</f>
        <v>142.4</v>
      </c>
      <c r="G28" s="72">
        <f t="shared" si="0"/>
        <v>1424</v>
      </c>
      <c r="H28" s="12"/>
      <c r="I28" s="12">
        <f>C$22/VLOOKUP(A28,'do not delete'!A$2:I$150,6,"FALSE")</f>
        <v>5</v>
      </c>
      <c r="J28" s="12"/>
      <c r="K28" s="12">
        <f>VLOOKUP(A28,'do not delete'!A$2:I$150,9,"FALSE")</f>
        <v>28.48</v>
      </c>
      <c r="L28" s="12"/>
      <c r="M28" s="92">
        <f t="shared" si="1"/>
        <v>4.3859649122807012</v>
      </c>
      <c r="N28" s="93">
        <f>M28*C$23</f>
        <v>43.859649122807014</v>
      </c>
      <c r="O28" s="79">
        <f>VLOOKUP(A28,'do not delete'!A$2:I$150,5,"FALSE")/C$22</f>
        <v>22.8</v>
      </c>
      <c r="P28" s="13">
        <v>2</v>
      </c>
      <c r="Q28" s="13" t="s">
        <v>119</v>
      </c>
      <c r="R28" s="11"/>
      <c r="S28" s="14" t="s">
        <v>78</v>
      </c>
    </row>
    <row r="29" spans="1:19" x14ac:dyDescent="0.25">
      <c r="A29" s="11" t="s">
        <v>47</v>
      </c>
      <c r="B29" s="10" t="s">
        <v>31</v>
      </c>
      <c r="C29" s="11" t="s">
        <v>43</v>
      </c>
      <c r="D29" s="11" t="s">
        <v>46</v>
      </c>
      <c r="E29" s="11">
        <f>VLOOKUP(A29,'T1 fees'!A$2:D$50,4,"FALSE")</f>
        <v>25.95</v>
      </c>
      <c r="F29" s="72">
        <f>VLOOKUP(A29,'do not delete'!A$2:I$150,8,"FALSE")*C$22</f>
        <v>129.75</v>
      </c>
      <c r="G29" s="72">
        <f t="shared" si="0"/>
        <v>1297.5</v>
      </c>
      <c r="H29" s="12"/>
      <c r="I29" s="12">
        <f>C$22/VLOOKUP(A29,'do not delete'!A$2:I$150,6,"FALSE")</f>
        <v>5</v>
      </c>
      <c r="J29" s="12"/>
      <c r="K29" s="12">
        <f>VLOOKUP(A29,'do not delete'!A$2:I$150,9,"FALSE")</f>
        <v>25.95</v>
      </c>
      <c r="L29" s="12"/>
      <c r="M29" s="92">
        <f t="shared" si="1"/>
        <v>4.3859649122807012</v>
      </c>
      <c r="N29" s="93">
        <f>M29*C$23</f>
        <v>43.859649122807014</v>
      </c>
      <c r="O29" s="79">
        <f>VLOOKUP(A29,'do not delete'!A$2:I$150,5,"FALSE")/C$22</f>
        <v>22.8</v>
      </c>
      <c r="P29" s="13">
        <v>1</v>
      </c>
      <c r="Q29" s="13" t="s">
        <v>114</v>
      </c>
      <c r="R29" s="11"/>
      <c r="S29" s="14" t="s">
        <v>78</v>
      </c>
    </row>
    <row r="30" spans="1:19" x14ac:dyDescent="0.25">
      <c r="A30" s="11" t="s">
        <v>50</v>
      </c>
      <c r="B30" s="10" t="s">
        <v>31</v>
      </c>
      <c r="C30" s="11" t="s">
        <v>42</v>
      </c>
      <c r="D30" s="11" t="s">
        <v>49</v>
      </c>
      <c r="E30" s="11">
        <f>VLOOKUP(A30,'T1 fees'!A$2:D$50,4,"FALSE")</f>
        <v>20.379999999999995</v>
      </c>
      <c r="F30" s="72">
        <f>VLOOKUP(A30,'do not delete'!A$2:I$150,8,"FALSE")*C$22</f>
        <v>152.84999999999997</v>
      </c>
      <c r="G30" s="72">
        <f t="shared" si="0"/>
        <v>1528.4999999999995</v>
      </c>
      <c r="H30" s="12"/>
      <c r="I30" s="12">
        <f>C$22/VLOOKUP(A30,'do not delete'!A$2:I$150,6,"FALSE")</f>
        <v>7.5</v>
      </c>
      <c r="J30" s="12"/>
      <c r="K30" s="12">
        <f>VLOOKUP(A30,'do not delete'!A$2:I$150,9,"FALSE")</f>
        <v>20.38</v>
      </c>
      <c r="L30" s="12"/>
      <c r="M30" s="92">
        <f t="shared" si="1"/>
        <v>4.4169611307420498</v>
      </c>
      <c r="N30" s="93">
        <f>M30*C$23</f>
        <v>44.169611307420496</v>
      </c>
      <c r="O30" s="79">
        <f>VLOOKUP(A30,'do not delete'!A$2:I$150,5,"FALSE")/C$22</f>
        <v>22.64</v>
      </c>
      <c r="P30" s="13">
        <v>2</v>
      </c>
      <c r="Q30" s="13" t="s">
        <v>119</v>
      </c>
      <c r="R30" s="11"/>
      <c r="S30" s="14" t="s">
        <v>78</v>
      </c>
    </row>
    <row r="31" spans="1:19" x14ac:dyDescent="0.25">
      <c r="A31" s="11" t="s">
        <v>51</v>
      </c>
      <c r="B31" s="10" t="s">
        <v>31</v>
      </c>
      <c r="C31" s="11" t="s">
        <v>43</v>
      </c>
      <c r="D31" s="11" t="s">
        <v>49</v>
      </c>
      <c r="E31" s="11">
        <f>VLOOKUP(A31,'T1 fees'!A$2:D$50,4,"FALSE")</f>
        <v>18.889999999999997</v>
      </c>
      <c r="F31" s="72">
        <f>VLOOKUP(A31,'do not delete'!A$2:I$150,8,"FALSE")*C$22</f>
        <v>141.67499999999998</v>
      </c>
      <c r="G31" s="72">
        <f t="shared" si="0"/>
        <v>1416.7499999999998</v>
      </c>
      <c r="H31" s="12"/>
      <c r="I31" s="12">
        <f>C$22/VLOOKUP(A31,'do not delete'!A$2:I$150,6,"FALSE")</f>
        <v>7.5</v>
      </c>
      <c r="J31" s="12"/>
      <c r="K31" s="12">
        <f>VLOOKUP(A31,'do not delete'!A$2:I$150,9,"FALSE")</f>
        <v>18.89</v>
      </c>
      <c r="L31" s="12"/>
      <c r="M31" s="92">
        <f t="shared" si="1"/>
        <v>4.4169611307420498</v>
      </c>
      <c r="N31" s="93">
        <f>M31*C$23</f>
        <v>44.169611307420496</v>
      </c>
      <c r="O31" s="79">
        <f>VLOOKUP(A31,'do not delete'!A$2:I$150,5,"FALSE")/C$22</f>
        <v>22.64</v>
      </c>
      <c r="P31" s="13">
        <v>1</v>
      </c>
      <c r="Q31" s="13" t="s">
        <v>114</v>
      </c>
      <c r="R31" s="11"/>
      <c r="S31" s="14" t="s">
        <v>78</v>
      </c>
    </row>
    <row r="32" spans="1:19" x14ac:dyDescent="0.25">
      <c r="A32" s="11" t="s">
        <v>53</v>
      </c>
      <c r="B32" s="10" t="s">
        <v>31</v>
      </c>
      <c r="C32" s="11" t="s">
        <v>42</v>
      </c>
      <c r="D32" s="11" t="s">
        <v>52</v>
      </c>
      <c r="E32" s="11">
        <f>VLOOKUP(A32,'T1 fees'!A$2:D$50,4,"FALSE")</f>
        <v>16.96</v>
      </c>
      <c r="F32" s="72">
        <f>VLOOKUP(A32,'do not delete'!A$2:I$150,8,"FALSE")*C$22</f>
        <v>212</v>
      </c>
      <c r="G32" s="72">
        <f t="shared" si="0"/>
        <v>2120</v>
      </c>
      <c r="H32" s="12"/>
      <c r="I32" s="12">
        <f>C$22/VLOOKUP(A32,'do not delete'!A$2:I$150,6,"FALSE")</f>
        <v>12.5</v>
      </c>
      <c r="J32" s="12"/>
      <c r="K32" s="12">
        <f>VLOOKUP(A32,'do not delete'!A$2:I$150,9,"FALSE")</f>
        <v>16.96</v>
      </c>
      <c r="L32" s="12"/>
      <c r="M32" s="92">
        <f t="shared" si="1"/>
        <v>4.5454545454545459</v>
      </c>
      <c r="N32" s="93">
        <f>M32*C$23</f>
        <v>45.45454545454546</v>
      </c>
      <c r="O32" s="79">
        <f>VLOOKUP(A32,'do not delete'!A$2:I$150,5,"FALSE")/C$22</f>
        <v>22</v>
      </c>
      <c r="P32" s="13">
        <v>2</v>
      </c>
      <c r="Q32" s="13" t="s">
        <v>119</v>
      </c>
      <c r="R32" s="11"/>
      <c r="S32" s="14" t="s">
        <v>78</v>
      </c>
    </row>
    <row r="33" spans="1:19" x14ac:dyDescent="0.25">
      <c r="A33" s="11" t="s">
        <v>57</v>
      </c>
      <c r="B33" s="10" t="s">
        <v>31</v>
      </c>
      <c r="C33" s="11" t="s">
        <v>54</v>
      </c>
      <c r="D33" s="11" t="s">
        <v>39</v>
      </c>
      <c r="E33" s="11">
        <f>VLOOKUP(A33,'T1 fees'!A$2:D$50,4,"FALSE")</f>
        <v>33.869999999999997</v>
      </c>
      <c r="F33" s="72">
        <f>VLOOKUP(A33,'do not delete'!A$2:I$150,8,"FALSE")*C$22</f>
        <v>84.674999999999983</v>
      </c>
      <c r="G33" s="72">
        <f t="shared" si="0"/>
        <v>846.74999999999977</v>
      </c>
      <c r="H33" s="12"/>
      <c r="I33" s="12">
        <f>C$22/VLOOKUP(A33,'do not delete'!A$2:I$150,6,"FALSE")</f>
        <v>2.5</v>
      </c>
      <c r="J33" s="12"/>
      <c r="K33" s="12">
        <f>VLOOKUP(A33,'do not delete'!A$2:I$150,9,"FALSE")</f>
        <v>33.869999999999997</v>
      </c>
      <c r="L33" s="12"/>
      <c r="M33" s="92">
        <f t="shared" si="1"/>
        <v>2.1929824561403506</v>
      </c>
      <c r="N33" s="93">
        <f>M33*C$23</f>
        <v>21.929824561403507</v>
      </c>
      <c r="O33" s="79">
        <f>VLOOKUP(A33,'do not delete'!A$2:I$150,5,"FALSE")/C$22</f>
        <v>45.6</v>
      </c>
      <c r="P33" s="13">
        <v>1</v>
      </c>
      <c r="Q33" s="13" t="s">
        <v>114</v>
      </c>
      <c r="R33" s="11"/>
      <c r="S33" s="14" t="s">
        <v>78</v>
      </c>
    </row>
    <row r="34" spans="1:19" x14ac:dyDescent="0.25">
      <c r="A34" s="11" t="s">
        <v>55</v>
      </c>
      <c r="B34" s="10" t="s">
        <v>31</v>
      </c>
      <c r="C34" s="11" t="s">
        <v>73</v>
      </c>
      <c r="D34" s="11" t="s">
        <v>46</v>
      </c>
      <c r="E34" s="11">
        <f>VLOOKUP(A34,'T1 fees'!A$2:D$50,4,"FALSE")</f>
        <v>23.16</v>
      </c>
      <c r="F34" s="72">
        <f>VLOOKUP(A34,'do not delete'!A$2:I$150,8,"FALSE")*C$22</f>
        <v>115.8</v>
      </c>
      <c r="G34" s="72">
        <f t="shared" si="0"/>
        <v>1158</v>
      </c>
      <c r="H34" s="12"/>
      <c r="I34" s="12">
        <f>C$22/VLOOKUP(A34,'do not delete'!A$2:I$150,6,"FALSE")</f>
        <v>5</v>
      </c>
      <c r="J34" s="12"/>
      <c r="K34" s="12">
        <f>VLOOKUP(A34,'do not delete'!A$2:I$150,9,"FALSE")</f>
        <v>23.16</v>
      </c>
      <c r="L34" s="12"/>
      <c r="M34" s="92">
        <f t="shared" si="1"/>
        <v>2.2123893805309733</v>
      </c>
      <c r="N34" s="93">
        <f>M34*C$23</f>
        <v>22.123893805309734</v>
      </c>
      <c r="O34" s="79">
        <f>VLOOKUP(A34,'do not delete'!A$2:I$150,5,"FALSE")/C$22</f>
        <v>45.2</v>
      </c>
      <c r="P34" s="13">
        <v>2</v>
      </c>
      <c r="Q34" s="13" t="s">
        <v>119</v>
      </c>
      <c r="R34" s="11"/>
      <c r="S34" s="14" t="s">
        <v>78</v>
      </c>
    </row>
    <row r="35" spans="1:19" x14ac:dyDescent="0.25">
      <c r="A35" s="11" t="s">
        <v>56</v>
      </c>
      <c r="B35" s="10" t="s">
        <v>31</v>
      </c>
      <c r="C35" s="11" t="s">
        <v>73</v>
      </c>
      <c r="D35" s="11" t="s">
        <v>49</v>
      </c>
      <c r="E35" s="11">
        <f>VLOOKUP(A35,'T1 fees'!A$2:D$50,4,"FALSE")</f>
        <v>16.260000000000002</v>
      </c>
      <c r="F35" s="72">
        <f>VLOOKUP(A35,'do not delete'!A$2:I$150,8,"FALSE")*C$22</f>
        <v>121.95</v>
      </c>
      <c r="G35" s="72">
        <f t="shared" si="0"/>
        <v>1219.5</v>
      </c>
      <c r="H35" s="12"/>
      <c r="I35" s="12">
        <f>C$22/VLOOKUP(A35,'do not delete'!A$2:I$150,6,"FALSE")</f>
        <v>7.5</v>
      </c>
      <c r="J35" s="12"/>
      <c r="K35" s="12">
        <f>VLOOKUP(A35,'do not delete'!A$2:I$150,9,"FALSE")</f>
        <v>16.260000000000002</v>
      </c>
      <c r="L35" s="12"/>
      <c r="M35" s="92">
        <f t="shared" si="1"/>
        <v>2.206531332744925</v>
      </c>
      <c r="N35" s="93">
        <f>M35*C$23</f>
        <v>22.06531332744925</v>
      </c>
      <c r="O35" s="79">
        <f>VLOOKUP(A35,'do not delete'!A$2:I$150,5,"FALSE")/C$22</f>
        <v>45.32</v>
      </c>
      <c r="P35" s="13">
        <v>2</v>
      </c>
      <c r="Q35" s="13" t="s">
        <v>119</v>
      </c>
      <c r="R35" s="11"/>
      <c r="S35" s="14" t="s">
        <v>78</v>
      </c>
    </row>
    <row r="36" spans="1:19" x14ac:dyDescent="0.25">
      <c r="A36" s="11" t="s">
        <v>59</v>
      </c>
      <c r="B36" s="10" t="s">
        <v>31</v>
      </c>
      <c r="C36" s="11" t="s">
        <v>58</v>
      </c>
      <c r="D36" s="11" t="s">
        <v>39</v>
      </c>
      <c r="E36" s="11">
        <f>VLOOKUP(A36,'T1 fees'!A$2:D$50,4,"FALSE")</f>
        <v>25.03</v>
      </c>
      <c r="F36" s="72">
        <f>VLOOKUP(A36,'do not delete'!A$2:I$150,8,"FALSE")*C$22</f>
        <v>62.575000000000003</v>
      </c>
      <c r="G36" s="72">
        <f t="shared" si="0"/>
        <v>625.75</v>
      </c>
      <c r="H36" s="12"/>
      <c r="I36" s="12">
        <f>C$22/VLOOKUP(A36,'do not delete'!A$2:I$150,6,"FALSE")</f>
        <v>2.5</v>
      </c>
      <c r="J36" s="12"/>
      <c r="K36" s="12">
        <f>VLOOKUP(A36,'do not delete'!A$2:I$150,9,"FALSE")</f>
        <v>25.03</v>
      </c>
      <c r="L36" s="12"/>
      <c r="M36" s="92">
        <f t="shared" si="1"/>
        <v>0.88339222614840995</v>
      </c>
      <c r="N36" s="93">
        <f>M36*C$23</f>
        <v>8.8339222614840995</v>
      </c>
      <c r="O36" s="79">
        <f>VLOOKUP(A36,'do not delete'!A$2:I$150,5,"FALSE")/C$22</f>
        <v>113.2</v>
      </c>
      <c r="P36" s="13">
        <v>1</v>
      </c>
      <c r="Q36" s="13" t="s">
        <v>115</v>
      </c>
      <c r="R36" s="11"/>
      <c r="S36" s="14" t="s">
        <v>78</v>
      </c>
    </row>
    <row r="37" spans="1:19" x14ac:dyDescent="0.25">
      <c r="A37" s="11" t="s">
        <v>60</v>
      </c>
      <c r="B37" s="10" t="s">
        <v>31</v>
      </c>
      <c r="C37" s="11" t="s">
        <v>75</v>
      </c>
      <c r="D37" s="11" t="s">
        <v>46</v>
      </c>
      <c r="E37" s="11">
        <f>VLOOKUP(A37,'T1 fees'!A$2:D$50,4,"FALSE")</f>
        <v>16.11</v>
      </c>
      <c r="F37" s="72">
        <f>VLOOKUP(A37,'do not delete'!A$2:I$150,8,"FALSE")*C$22</f>
        <v>80.55</v>
      </c>
      <c r="G37" s="72">
        <f t="shared" si="0"/>
        <v>805.5</v>
      </c>
      <c r="H37" s="12"/>
      <c r="I37" s="12">
        <f>C$22/VLOOKUP(A37,'do not delete'!A$2:I$150,6,"FALSE")</f>
        <v>5</v>
      </c>
      <c r="J37" s="12"/>
      <c r="K37" s="12">
        <f>VLOOKUP(A37,'do not delete'!A$2:I$150,9,"FALSE")</f>
        <v>16.11</v>
      </c>
      <c r="L37" s="12"/>
      <c r="M37" s="92">
        <f t="shared" si="1"/>
        <v>0.88339222614840995</v>
      </c>
      <c r="N37" s="93">
        <f>M37*C$23</f>
        <v>8.8339222614840995</v>
      </c>
      <c r="O37" s="79">
        <f>VLOOKUP(A37,'do not delete'!A$2:I$150,5,"FALSE")/C$22</f>
        <v>113.2</v>
      </c>
      <c r="P37" s="13">
        <v>2</v>
      </c>
      <c r="Q37" s="13" t="s">
        <v>120</v>
      </c>
      <c r="R37" s="11"/>
      <c r="S37" s="14" t="s">
        <v>78</v>
      </c>
    </row>
    <row r="38" spans="1:19" x14ac:dyDescent="0.25">
      <c r="A38" s="11" t="s">
        <v>61</v>
      </c>
      <c r="B38" s="10" t="s">
        <v>31</v>
      </c>
      <c r="C38" s="11" t="s">
        <v>75</v>
      </c>
      <c r="D38" s="11" t="s">
        <v>49</v>
      </c>
      <c r="E38" s="11">
        <f>VLOOKUP(A38,'T1 fees'!A$2:D$50,4,"FALSE")</f>
        <v>11.4</v>
      </c>
      <c r="F38" s="72">
        <f>VLOOKUP(A38,'do not delete'!A$2:I$150,8,"FALSE")*C$22</f>
        <v>85.5</v>
      </c>
      <c r="G38" s="72">
        <f t="shared" si="0"/>
        <v>855</v>
      </c>
      <c r="H38" s="12"/>
      <c r="I38" s="12">
        <f>C$22/VLOOKUP(A38,'do not delete'!A$2:I$150,6,"FALSE")</f>
        <v>7.5</v>
      </c>
      <c r="J38" s="12"/>
      <c r="K38" s="12">
        <f>VLOOKUP(A38,'do not delete'!A$2:I$150,9,"FALSE")</f>
        <v>11.4</v>
      </c>
      <c r="L38" s="12"/>
      <c r="M38" s="92">
        <f t="shared" si="1"/>
        <v>0.88339222614840995</v>
      </c>
      <c r="N38" s="93">
        <f>M38*C$23</f>
        <v>8.8339222614840995</v>
      </c>
      <c r="O38" s="79">
        <f>VLOOKUP(A38,'do not delete'!A$2:I$150,5,"FALSE")/C$22</f>
        <v>113.2</v>
      </c>
      <c r="P38" s="13">
        <v>2</v>
      </c>
      <c r="Q38" s="13" t="s">
        <v>120</v>
      </c>
      <c r="R38" s="11"/>
      <c r="S38" s="14" t="s">
        <v>78</v>
      </c>
    </row>
    <row r="39" spans="1:19" x14ac:dyDescent="0.25">
      <c r="A39" s="11" t="s">
        <v>65</v>
      </c>
      <c r="B39" s="10" t="s">
        <v>31</v>
      </c>
      <c r="C39" s="11" t="s">
        <v>64</v>
      </c>
      <c r="D39" s="11" t="s">
        <v>63</v>
      </c>
      <c r="E39" s="11">
        <f>VLOOKUP(A39,'T1 fees'!A$2:D$50,4,"FALSE")</f>
        <v>45.97</v>
      </c>
      <c r="F39" s="72">
        <f>VLOOKUP(A39,'do not delete'!A$2:I$150,8,"FALSE")*C$22</f>
        <v>40.223750000000003</v>
      </c>
      <c r="G39" s="72">
        <f t="shared" si="0"/>
        <v>402.23750000000001</v>
      </c>
      <c r="H39" s="12"/>
      <c r="I39" s="12">
        <f>C$22/VLOOKUP(A39,'do not delete'!A$2:I$150,6,"FALSE")</f>
        <v>0.87500000000000011</v>
      </c>
      <c r="J39" s="12"/>
      <c r="K39" s="12">
        <f>VLOOKUP(A39,'do not delete'!A$2:I$150,9,"FALSE")</f>
        <v>45.97</v>
      </c>
      <c r="L39" s="12"/>
      <c r="M39" s="92">
        <f t="shared" si="1"/>
        <v>0.36764705882352938</v>
      </c>
      <c r="N39" s="93">
        <f>M39*C$23</f>
        <v>3.6764705882352939</v>
      </c>
      <c r="O39" s="79">
        <f>VLOOKUP(A39,'do not delete'!A$2:I$150,5,"FALSE")/C$22</f>
        <v>272</v>
      </c>
      <c r="P39" s="13">
        <v>4</v>
      </c>
      <c r="Q39" s="13" t="s">
        <v>123</v>
      </c>
      <c r="R39" s="11"/>
      <c r="S39" s="14" t="s">
        <v>78</v>
      </c>
    </row>
    <row r="40" spans="1:19" x14ac:dyDescent="0.25">
      <c r="A40" s="11" t="s">
        <v>66</v>
      </c>
      <c r="B40" s="10" t="s">
        <v>31</v>
      </c>
      <c r="C40" s="11" t="s">
        <v>62</v>
      </c>
      <c r="D40" s="11" t="s">
        <v>63</v>
      </c>
      <c r="E40" s="11">
        <f>VLOOKUP(A40,'T1 fees'!A$2:D$50,4,"FALSE")</f>
        <v>42.71</v>
      </c>
      <c r="F40" s="72">
        <f>VLOOKUP(A40,'do not delete'!A$2:I$150,8,"FALSE")*C$22</f>
        <v>37.371250000000003</v>
      </c>
      <c r="G40" s="72">
        <f t="shared" si="0"/>
        <v>373.71250000000003</v>
      </c>
      <c r="H40" s="12"/>
      <c r="I40" s="12">
        <f>C$22/VLOOKUP(A40,'do not delete'!A$2:I$150,6,"FALSE")</f>
        <v>0.87500000000000011</v>
      </c>
      <c r="J40" s="12"/>
      <c r="K40" s="12">
        <f>VLOOKUP(A40,'do not delete'!A$2:I$150,9,"FALSE")</f>
        <v>42.71</v>
      </c>
      <c r="L40" s="12"/>
      <c r="M40" s="92">
        <f t="shared" si="1"/>
        <v>0.36764705882352938</v>
      </c>
      <c r="N40" s="93">
        <f>M40*C$23</f>
        <v>3.6764705882352939</v>
      </c>
      <c r="O40" s="79">
        <f>VLOOKUP(A40,'do not delete'!A$2:I$150,5,"FALSE")/C$22</f>
        <v>272</v>
      </c>
      <c r="P40" s="13">
        <v>1</v>
      </c>
      <c r="Q40" s="13" t="s">
        <v>116</v>
      </c>
      <c r="R40" s="11"/>
      <c r="S40" s="14" t="s">
        <v>78</v>
      </c>
    </row>
    <row r="41" spans="1:19" x14ac:dyDescent="0.25">
      <c r="A41" s="11" t="s">
        <v>67</v>
      </c>
      <c r="B41" s="10" t="s">
        <v>31</v>
      </c>
      <c r="C41" s="11" t="s">
        <v>64</v>
      </c>
      <c r="D41" s="11" t="s">
        <v>46</v>
      </c>
      <c r="E41" s="11">
        <f>VLOOKUP(A41,'T1 fees'!A$2:D$50,4,"FALSE")</f>
        <v>9.3800000000000008</v>
      </c>
      <c r="F41" s="72">
        <f>VLOOKUP(A41,'do not delete'!A$2:I$150,8,"FALSE")*C$22</f>
        <v>48.2</v>
      </c>
      <c r="G41" s="72">
        <f t="shared" si="0"/>
        <v>482</v>
      </c>
      <c r="H41" s="12"/>
      <c r="I41" s="12">
        <f>C$22/VLOOKUP(A41,'do not delete'!A$2:I$150,6,"FALSE")</f>
        <v>5</v>
      </c>
      <c r="J41" s="12"/>
      <c r="K41" s="12">
        <f>VLOOKUP(A41,'do not delete'!A$2:I$150,9,"FALSE")</f>
        <v>9.64</v>
      </c>
      <c r="L41" s="12"/>
      <c r="M41" s="92">
        <f t="shared" si="1"/>
        <v>0.36764705882352938</v>
      </c>
      <c r="N41" s="93">
        <f>M41*C$23</f>
        <v>3.6764705882352939</v>
      </c>
      <c r="O41" s="79">
        <f>VLOOKUP(A41,'do not delete'!A$2:I$150,5,"FALSE")/C$22</f>
        <v>272</v>
      </c>
      <c r="P41" s="13">
        <v>4</v>
      </c>
      <c r="Q41" s="13" t="s">
        <v>123</v>
      </c>
      <c r="R41" s="11"/>
      <c r="S41" s="14" t="s">
        <v>78</v>
      </c>
    </row>
    <row r="42" spans="1:19" x14ac:dyDescent="0.25">
      <c r="A42" s="11" t="s">
        <v>70</v>
      </c>
      <c r="B42" s="10" t="s">
        <v>31</v>
      </c>
      <c r="C42" s="11" t="s">
        <v>64</v>
      </c>
      <c r="D42" s="11" t="s">
        <v>49</v>
      </c>
      <c r="E42" s="11">
        <f>VLOOKUP(A42,'T1 fees'!A$2:D$50,4,"FALSE")</f>
        <v>6.19</v>
      </c>
      <c r="F42" s="72">
        <f>VLOOKUP(A42,'do not delete'!A$2:I$150,8,"FALSE")*C$22</f>
        <v>46.424999999999997</v>
      </c>
      <c r="G42" s="72">
        <f t="shared" si="0"/>
        <v>464.25</v>
      </c>
      <c r="H42" s="12"/>
      <c r="I42" s="12">
        <f>C$22/VLOOKUP(A42,'do not delete'!A$2:I$150,6,"FALSE")</f>
        <v>7.5</v>
      </c>
      <c r="J42" s="12"/>
      <c r="K42" s="12">
        <f>VLOOKUP(A42,'do not delete'!A$2:I$150,9,"FALSE")</f>
        <v>6.19</v>
      </c>
      <c r="L42" s="12"/>
      <c r="M42" s="92">
        <f t="shared" si="1"/>
        <v>0.3289473684210526</v>
      </c>
      <c r="N42" s="93">
        <f>M42*C$23</f>
        <v>3.2894736842105261</v>
      </c>
      <c r="O42" s="79">
        <f>VLOOKUP(A42,'do not delete'!A$2:I$150,5,"FALSE")/C$22</f>
        <v>304</v>
      </c>
      <c r="P42" s="13">
        <v>4</v>
      </c>
      <c r="Q42" s="13" t="s">
        <v>123</v>
      </c>
      <c r="R42" s="11"/>
      <c r="S42" s="14" t="s">
        <v>78</v>
      </c>
    </row>
    <row r="43" spans="1:19" ht="15.75" thickBot="1" x14ac:dyDescent="0.3">
      <c r="A43" s="11" t="s">
        <v>72</v>
      </c>
      <c r="B43" s="10" t="s">
        <v>31</v>
      </c>
      <c r="C43" s="11" t="s">
        <v>71</v>
      </c>
      <c r="D43" s="11" t="s">
        <v>49</v>
      </c>
      <c r="E43" s="11">
        <f>VLOOKUP(A43,'T1 fees'!A$2:D$50,4,"FALSE")</f>
        <v>5.39</v>
      </c>
      <c r="F43" s="72">
        <f>VLOOKUP(A43,'do not delete'!A$2:I$150,8,"FALSE")*C$22</f>
        <v>40.424999999999997</v>
      </c>
      <c r="G43" s="72">
        <f t="shared" si="0"/>
        <v>404.25</v>
      </c>
      <c r="H43" s="12"/>
      <c r="I43" s="12">
        <f>C$22/VLOOKUP(A43,'do not delete'!A$2:I$150,6,"FALSE")</f>
        <v>7.5</v>
      </c>
      <c r="J43" s="12"/>
      <c r="K43" s="12">
        <f>VLOOKUP(A43,'do not delete'!A$2:I$150,9,"FALSE")</f>
        <v>5.39</v>
      </c>
      <c r="L43" s="12"/>
      <c r="M43" s="92">
        <f t="shared" si="1"/>
        <v>0.28312570781426954</v>
      </c>
      <c r="N43" s="93">
        <f>M43*C$23</f>
        <v>2.8312570781426953</v>
      </c>
      <c r="O43" s="79">
        <f>VLOOKUP(A43,'do not delete'!A$2:I$150,5,"FALSE")/C$22</f>
        <v>353.2</v>
      </c>
      <c r="P43" s="13">
        <v>4</v>
      </c>
      <c r="Q43" s="13" t="s">
        <v>123</v>
      </c>
      <c r="R43" s="11"/>
      <c r="S43" s="14" t="s">
        <v>78</v>
      </c>
    </row>
    <row r="44" spans="1:19" x14ac:dyDescent="0.25">
      <c r="A44" s="118" t="s">
        <v>1</v>
      </c>
      <c r="B44" s="15" t="s">
        <v>19</v>
      </c>
      <c r="C44" s="15" t="s">
        <v>0</v>
      </c>
      <c r="D44" s="15" t="s">
        <v>38</v>
      </c>
      <c r="E44" s="15">
        <f>VLOOKUP(A44,'T1 fees'!A$2:D$50,4,"FALSE")</f>
        <v>2459.8900000000003</v>
      </c>
      <c r="F44" s="71">
        <f>VLOOKUP(A44,'do not delete'!A$2:I$150,8,"FALSE")*C$22</f>
        <v>61.497250000000001</v>
      </c>
      <c r="G44" s="114">
        <f t="shared" si="0"/>
        <v>614.97249999999997</v>
      </c>
      <c r="H44" s="121"/>
      <c r="I44" s="16">
        <f>C$22/VLOOKUP(A44,'do not delete'!A$2:I$150,6,"FALSE")</f>
        <v>1.25</v>
      </c>
      <c r="J44" s="16"/>
      <c r="K44" s="16">
        <f>VLOOKUP(A44,'do not delete'!A$2:I$150,9,"FALSE")</f>
        <v>49.197800000000001</v>
      </c>
      <c r="L44" s="122"/>
      <c r="M44" s="115">
        <f t="shared" si="1"/>
        <v>2.5</v>
      </c>
      <c r="N44" s="115">
        <f>M44*C$23</f>
        <v>25</v>
      </c>
      <c r="O44" s="127">
        <f>VLOOKUP(A44,'do not delete'!A$2:I$150,5,"FALSE")/C$22</f>
        <v>40</v>
      </c>
      <c r="P44" s="17">
        <v>1</v>
      </c>
      <c r="Q44" s="17" t="s">
        <v>112</v>
      </c>
      <c r="R44" s="15"/>
      <c r="S44" s="18" t="s">
        <v>78</v>
      </c>
    </row>
    <row r="45" spans="1:19" x14ac:dyDescent="0.25">
      <c r="A45" s="119" t="s">
        <v>2</v>
      </c>
      <c r="B45" s="19" t="s">
        <v>19</v>
      </c>
      <c r="C45" s="19" t="s">
        <v>0</v>
      </c>
      <c r="D45" s="19" t="s">
        <v>39</v>
      </c>
      <c r="E45" s="19">
        <f>VLOOKUP(A45,'T1 fees'!A$2:D$50,4,"FALSE")</f>
        <v>3368.9800000000005</v>
      </c>
      <c r="F45" s="72">
        <f>VLOOKUP(A45,'do not delete'!A$2:I$150,8,"FALSE")*C$22</f>
        <v>84.224500000000006</v>
      </c>
      <c r="G45" s="112">
        <f t="shared" si="0"/>
        <v>842.24500000000012</v>
      </c>
      <c r="H45" s="123"/>
      <c r="I45" s="20">
        <f>C$22/VLOOKUP(A45,'do not delete'!A$2:I$150,6,"FALSE")</f>
        <v>2.5</v>
      </c>
      <c r="J45" s="20"/>
      <c r="K45" s="20">
        <f>VLOOKUP(A45,'do not delete'!A$2:I$150,9,"FALSE")</f>
        <v>33.689800000000005</v>
      </c>
      <c r="L45" s="124"/>
      <c r="M45" s="113">
        <f t="shared" si="1"/>
        <v>2.5</v>
      </c>
      <c r="N45" s="113">
        <f>M45*C$23</f>
        <v>25</v>
      </c>
      <c r="O45" s="128">
        <f>VLOOKUP(A45,'do not delete'!A$2:I$150,5,"FALSE")/C$22</f>
        <v>40</v>
      </c>
      <c r="P45" s="21">
        <v>1</v>
      </c>
      <c r="Q45" s="21" t="s">
        <v>112</v>
      </c>
      <c r="R45" s="19"/>
      <c r="S45" s="22" t="s">
        <v>78</v>
      </c>
    </row>
    <row r="46" spans="1:19" x14ac:dyDescent="0.25">
      <c r="A46" s="119" t="s">
        <v>3</v>
      </c>
      <c r="B46" s="19" t="s">
        <v>19</v>
      </c>
      <c r="C46" s="19" t="s">
        <v>0</v>
      </c>
      <c r="D46" s="19" t="s">
        <v>46</v>
      </c>
      <c r="E46" s="19">
        <f>VLOOKUP(A46,'T1 fees'!A$2:D$50,4,"FALSE")</f>
        <v>4691.45</v>
      </c>
      <c r="F46" s="72">
        <f>VLOOKUP(A46,'do not delete'!A$2:I$150,8,"FALSE")*C$22</f>
        <v>117.28625</v>
      </c>
      <c r="G46" s="112">
        <f t="shared" si="0"/>
        <v>1172.8625</v>
      </c>
      <c r="H46" s="123"/>
      <c r="I46" s="20">
        <f>C$22/VLOOKUP(A46,'do not delete'!A$2:I$150,6,"FALSE")</f>
        <v>5</v>
      </c>
      <c r="J46" s="20"/>
      <c r="K46" s="20">
        <f>VLOOKUP(A46,'do not delete'!A$2:I$150,9,"FALSE")</f>
        <v>23.457249999999998</v>
      </c>
      <c r="L46" s="124"/>
      <c r="M46" s="113">
        <f t="shared" si="1"/>
        <v>2.5</v>
      </c>
      <c r="N46" s="113">
        <f>M46*C$23</f>
        <v>25</v>
      </c>
      <c r="O46" s="128">
        <f>VLOOKUP(A46,'do not delete'!A$2:I$150,5,"FALSE")/C$22</f>
        <v>40</v>
      </c>
      <c r="P46" s="21">
        <v>1</v>
      </c>
      <c r="Q46" s="21" t="s">
        <v>112</v>
      </c>
      <c r="R46" s="19"/>
      <c r="S46" s="22" t="s">
        <v>78</v>
      </c>
    </row>
    <row r="47" spans="1:19" x14ac:dyDescent="0.25">
      <c r="A47" s="119" t="s">
        <v>4</v>
      </c>
      <c r="B47" s="19" t="s">
        <v>19</v>
      </c>
      <c r="C47" s="19" t="s">
        <v>0</v>
      </c>
      <c r="D47" s="19" t="s">
        <v>49</v>
      </c>
      <c r="E47" s="19">
        <f>VLOOKUP(A47,'T1 fees'!A$2:D$50,4,"FALSE")</f>
        <v>6055.08</v>
      </c>
      <c r="F47" s="72">
        <f>VLOOKUP(A47,'do not delete'!A$2:I$150,8,"FALSE")*C$22</f>
        <v>151.37700000000001</v>
      </c>
      <c r="G47" s="112">
        <f t="shared" si="0"/>
        <v>1513.77</v>
      </c>
      <c r="H47" s="123"/>
      <c r="I47" s="20">
        <f>C$22/VLOOKUP(A47,'do not delete'!A$2:I$150,6,"FALSE")</f>
        <v>7.5</v>
      </c>
      <c r="J47" s="20"/>
      <c r="K47" s="20">
        <f>VLOOKUP(A47,'do not delete'!A$2:I$150,9,"FALSE")</f>
        <v>20.183600000000002</v>
      </c>
      <c r="L47" s="124"/>
      <c r="M47" s="113">
        <f t="shared" si="1"/>
        <v>2.5</v>
      </c>
      <c r="N47" s="113">
        <f>M47*C$23</f>
        <v>25</v>
      </c>
      <c r="O47" s="128">
        <f>VLOOKUP(A47,'do not delete'!A$2:I$150,5,"FALSE")/C$22</f>
        <v>40</v>
      </c>
      <c r="P47" s="21">
        <v>1</v>
      </c>
      <c r="Q47" s="21" t="s">
        <v>112</v>
      </c>
      <c r="R47" s="19"/>
      <c r="S47" s="22" t="s">
        <v>78</v>
      </c>
    </row>
    <row r="48" spans="1:19" x14ac:dyDescent="0.25">
      <c r="A48" s="119" t="s">
        <v>5</v>
      </c>
      <c r="B48" s="19" t="s">
        <v>19</v>
      </c>
      <c r="C48" s="19" t="s">
        <v>32</v>
      </c>
      <c r="D48" s="19" t="s">
        <v>39</v>
      </c>
      <c r="E48" s="19">
        <f>VLOOKUP(A48,'T1 fees'!A$2:D$50,4,"FALSE")</f>
        <v>1705.7799999999997</v>
      </c>
      <c r="F48" s="72">
        <f>VLOOKUP(A48,'do not delete'!A$2:I$150,8,"FALSE")*C$22</f>
        <v>106.61124999999998</v>
      </c>
      <c r="G48" s="112">
        <f t="shared" si="0"/>
        <v>1066.1124999999997</v>
      </c>
      <c r="H48" s="123"/>
      <c r="I48" s="20">
        <f>C$22/VLOOKUP(A48,'do not delete'!A$2:I$150,6,"FALSE")</f>
        <v>2.5</v>
      </c>
      <c r="J48" s="20"/>
      <c r="K48" s="20">
        <f>VLOOKUP(A48,'do not delete'!A$2:I$150,9,"FALSE")</f>
        <v>42.644499999999994</v>
      </c>
      <c r="L48" s="124"/>
      <c r="M48" s="113">
        <f t="shared" si="1"/>
        <v>6.25</v>
      </c>
      <c r="N48" s="113">
        <f>M48*C$23</f>
        <v>62.5</v>
      </c>
      <c r="O48" s="128">
        <f>VLOOKUP(A48,'do not delete'!A$2:I$150,5,"FALSE")/C$22</f>
        <v>16</v>
      </c>
      <c r="P48" s="21">
        <v>1</v>
      </c>
      <c r="Q48" s="21" t="s">
        <v>112</v>
      </c>
      <c r="R48" s="19"/>
      <c r="S48" s="22" t="s">
        <v>78</v>
      </c>
    </row>
    <row r="49" spans="1:19" x14ac:dyDescent="0.25">
      <c r="A49" s="119" t="s">
        <v>6</v>
      </c>
      <c r="B49" s="19" t="s">
        <v>19</v>
      </c>
      <c r="C49" s="19" t="s">
        <v>32</v>
      </c>
      <c r="D49" s="19" t="s">
        <v>46</v>
      </c>
      <c r="E49" s="19">
        <f>VLOOKUP(A49,'T1 fees'!A$2:D$50,4,"FALSE")</f>
        <v>2841.6700000000005</v>
      </c>
      <c r="F49" s="72">
        <f>VLOOKUP(A49,'do not delete'!A$2:I$150,8,"FALSE")*C$22</f>
        <v>177.60437500000003</v>
      </c>
      <c r="G49" s="112">
        <f t="shared" si="0"/>
        <v>1776.0437500000003</v>
      </c>
      <c r="H49" s="123"/>
      <c r="I49" s="20">
        <f>C$22/VLOOKUP(A49,'do not delete'!A$2:I$150,6,"FALSE")</f>
        <v>5</v>
      </c>
      <c r="J49" s="20"/>
      <c r="K49" s="20">
        <f>VLOOKUP(A49,'do not delete'!A$2:I$150,9,"FALSE")</f>
        <v>35.520875000000004</v>
      </c>
      <c r="L49" s="124"/>
      <c r="M49" s="113">
        <f t="shared" si="1"/>
        <v>6.25</v>
      </c>
      <c r="N49" s="113">
        <f>M49*C$23</f>
        <v>62.5</v>
      </c>
      <c r="O49" s="128">
        <f>VLOOKUP(A49,'do not delete'!A$2:I$150,5,"FALSE")/C$22</f>
        <v>16</v>
      </c>
      <c r="P49" s="21">
        <v>1</v>
      </c>
      <c r="Q49" s="21" t="s">
        <v>112</v>
      </c>
      <c r="R49" s="19"/>
      <c r="S49" s="22" t="s">
        <v>78</v>
      </c>
    </row>
    <row r="50" spans="1:19" x14ac:dyDescent="0.25">
      <c r="A50" s="119" t="s">
        <v>7</v>
      </c>
      <c r="B50" s="19" t="s">
        <v>19</v>
      </c>
      <c r="C50" s="19" t="s">
        <v>32</v>
      </c>
      <c r="D50" s="19" t="s">
        <v>49</v>
      </c>
      <c r="E50" s="19">
        <f>VLOOKUP(A50,'T1 fees'!A$2:D$50,4,"FALSE")</f>
        <v>3818.27</v>
      </c>
      <c r="F50" s="72">
        <f>VLOOKUP(A50,'do not delete'!A$2:I$150,8,"FALSE")*C$22</f>
        <v>238.64187499999997</v>
      </c>
      <c r="G50" s="112">
        <f t="shared" si="0"/>
        <v>2386.4187499999998</v>
      </c>
      <c r="H50" s="123"/>
      <c r="I50" s="20">
        <f>C$22/VLOOKUP(A50,'do not delete'!A$2:I$150,6,"FALSE")</f>
        <v>7.5</v>
      </c>
      <c r="J50" s="20"/>
      <c r="K50" s="20">
        <f>VLOOKUP(A50,'do not delete'!A$2:I$150,9,"FALSE")</f>
        <v>31.818916666666667</v>
      </c>
      <c r="L50" s="124"/>
      <c r="M50" s="113">
        <f t="shared" si="1"/>
        <v>6.25</v>
      </c>
      <c r="N50" s="113">
        <f>M50*C$23</f>
        <v>62.5</v>
      </c>
      <c r="O50" s="128">
        <f>VLOOKUP(A50,'do not delete'!A$2:I$150,5,"FALSE")/C$22</f>
        <v>16</v>
      </c>
      <c r="P50" s="21">
        <v>1</v>
      </c>
      <c r="Q50" s="21" t="s">
        <v>112</v>
      </c>
      <c r="R50" s="19"/>
      <c r="S50" s="22" t="s">
        <v>78</v>
      </c>
    </row>
    <row r="51" spans="1:19" ht="15.75" thickBot="1" x14ac:dyDescent="0.3">
      <c r="A51" s="120" t="s">
        <v>144</v>
      </c>
      <c r="B51" s="23" t="s">
        <v>19</v>
      </c>
      <c r="C51" s="23" t="s">
        <v>174</v>
      </c>
      <c r="D51" s="23" t="s">
        <v>49</v>
      </c>
      <c r="E51" s="23">
        <f>VLOOKUP(A51,'T1 fees'!A$2:D$50,4,"FALSE")</f>
        <v>1170.07</v>
      </c>
      <c r="F51" s="73">
        <f>VLOOKUP(A51,'do not delete'!A$2:I$150,8,"FALSE")*C$22</f>
        <v>292.51749999999998</v>
      </c>
      <c r="G51" s="116">
        <f t="shared" si="0"/>
        <v>2925.1749999999997</v>
      </c>
      <c r="H51" s="125"/>
      <c r="I51" s="24">
        <f>C$22/VLOOKUP(A51,'do not delete'!A$2:I$150,6,"FALSE")</f>
        <v>7.5</v>
      </c>
      <c r="J51" s="24"/>
      <c r="K51" s="24">
        <f>VLOOKUP(A51,'do not delete'!A$2:I$150,9,"FALSE")</f>
        <v>39.002333333333333</v>
      </c>
      <c r="L51" s="126"/>
      <c r="M51" s="117">
        <f t="shared" si="1"/>
        <v>25</v>
      </c>
      <c r="N51" s="117">
        <f>M51*C$23</f>
        <v>250</v>
      </c>
      <c r="O51" s="129">
        <f>VLOOKUP(A51,'do not delete'!A$2:I$150,5,"FALSE")/C$22</f>
        <v>4</v>
      </c>
      <c r="P51" s="25">
        <v>1</v>
      </c>
      <c r="Q51" s="25" t="s">
        <v>112</v>
      </c>
      <c r="R51" s="23"/>
      <c r="S51" s="26" t="s">
        <v>78</v>
      </c>
    </row>
    <row r="52" spans="1:19" x14ac:dyDescent="0.25">
      <c r="A52" s="28" t="s">
        <v>14</v>
      </c>
      <c r="B52" s="27" t="s">
        <v>13</v>
      </c>
      <c r="C52" s="28" t="s">
        <v>33</v>
      </c>
      <c r="D52" s="28" t="s">
        <v>68</v>
      </c>
      <c r="E52" s="28">
        <f>VLOOKUP(A52,'T1 fees'!A$2:D$50,4,"FALSE")</f>
        <v>1334.47</v>
      </c>
      <c r="F52" s="72">
        <f>VLOOKUP(A52,'do not delete'!A$2:I$150,8,"FALSE")*C$22</f>
        <v>83.404375000000002</v>
      </c>
      <c r="G52" s="72">
        <f t="shared" si="0"/>
        <v>834.04375000000005</v>
      </c>
      <c r="H52" s="29"/>
      <c r="I52" s="29">
        <f>C$22/VLOOKUP(A52,'do not delete'!A$2:I$150,6,"FALSE")</f>
        <v>1.875</v>
      </c>
      <c r="J52" s="29"/>
      <c r="K52" s="29">
        <f>VLOOKUP(A52,'do not delete'!A$2:I$150,9,"FALSE")</f>
        <v>44.482333333333337</v>
      </c>
      <c r="L52" s="29"/>
      <c r="M52" s="94">
        <f t="shared" si="1"/>
        <v>6.25</v>
      </c>
      <c r="N52" s="95">
        <f>M52*C$23</f>
        <v>62.5</v>
      </c>
      <c r="O52" s="80">
        <f>VLOOKUP(A52,'do not delete'!A$2:I$150,5,"FALSE")/C$22</f>
        <v>16</v>
      </c>
      <c r="P52" s="30">
        <v>1</v>
      </c>
      <c r="Q52" s="30" t="s">
        <v>113</v>
      </c>
      <c r="R52" s="28"/>
      <c r="S52" s="31"/>
    </row>
    <row r="53" spans="1:19" x14ac:dyDescent="0.25">
      <c r="A53" s="28" t="s">
        <v>15</v>
      </c>
      <c r="B53" s="27" t="s">
        <v>13</v>
      </c>
      <c r="C53" s="28" t="s">
        <v>33</v>
      </c>
      <c r="D53" s="28" t="s">
        <v>40</v>
      </c>
      <c r="E53" s="28">
        <f>VLOOKUP(A53,'T1 fees'!A$2:D$50,4,"FALSE")</f>
        <v>2376.8200000000002</v>
      </c>
      <c r="F53" s="72">
        <f>VLOOKUP(A53,'do not delete'!A$2:I$150,8,"FALSE")*C$22</f>
        <v>148.55125000000001</v>
      </c>
      <c r="G53" s="72">
        <f t="shared" si="0"/>
        <v>1485.5125</v>
      </c>
      <c r="H53" s="29"/>
      <c r="I53" s="29">
        <f>C$22/VLOOKUP(A53,'do not delete'!A$2:I$150,6,"FALSE")</f>
        <v>3.75</v>
      </c>
      <c r="J53" s="29"/>
      <c r="K53" s="29">
        <f>VLOOKUP(A53,'do not delete'!A$2:I$150,9,"FALSE")</f>
        <v>39.613666666666667</v>
      </c>
      <c r="L53" s="29"/>
      <c r="M53" s="94">
        <f t="shared" si="1"/>
        <v>6.25</v>
      </c>
      <c r="N53" s="95">
        <f>M53*C$23</f>
        <v>62.5</v>
      </c>
      <c r="O53" s="80">
        <f>VLOOKUP(A53,'do not delete'!A$2:I$150,5,"FALSE")/C$22</f>
        <v>16</v>
      </c>
      <c r="P53" s="30">
        <v>1</v>
      </c>
      <c r="Q53" s="30" t="s">
        <v>113</v>
      </c>
      <c r="R53" s="28"/>
      <c r="S53" s="31"/>
    </row>
    <row r="54" spans="1:19" x14ac:dyDescent="0.25">
      <c r="A54" s="28" t="s">
        <v>17</v>
      </c>
      <c r="B54" s="27" t="s">
        <v>13</v>
      </c>
      <c r="C54" s="28" t="s">
        <v>33</v>
      </c>
      <c r="D54" s="28" t="s">
        <v>49</v>
      </c>
      <c r="E54" s="28">
        <f>VLOOKUP(A54,'T1 fees'!A$2:D$50,4,"FALSE")</f>
        <v>3884.1800000000003</v>
      </c>
      <c r="F54" s="72">
        <f>VLOOKUP(A54,'do not delete'!A$2:I$150,8,"FALSE")*C$22</f>
        <v>242.76125000000005</v>
      </c>
      <c r="G54" s="72">
        <f t="shared" si="0"/>
        <v>2427.6125000000006</v>
      </c>
      <c r="H54" s="29"/>
      <c r="I54" s="29">
        <f>C$22/VLOOKUP(A54,'do not delete'!A$2:I$150,6,"FALSE")</f>
        <v>7.5</v>
      </c>
      <c r="J54" s="29"/>
      <c r="K54" s="29">
        <f>VLOOKUP(A54,'do not delete'!A$2:I$150,9,"FALSE")</f>
        <v>32.368166666666674</v>
      </c>
      <c r="L54" s="29"/>
      <c r="M54" s="94">
        <f t="shared" si="1"/>
        <v>6.25</v>
      </c>
      <c r="N54" s="95">
        <f>M54*C$23</f>
        <v>62.5</v>
      </c>
      <c r="O54" s="80">
        <f>VLOOKUP(A54,'do not delete'!A$2:I$150,5,"FALSE")/C$22</f>
        <v>16</v>
      </c>
      <c r="P54" s="30">
        <v>1</v>
      </c>
      <c r="Q54" s="30" t="s">
        <v>113</v>
      </c>
      <c r="R54" s="28"/>
      <c r="S54" s="31"/>
    </row>
    <row r="55" spans="1:19" x14ac:dyDescent="0.25">
      <c r="A55" s="28" t="s">
        <v>16</v>
      </c>
      <c r="B55" s="27" t="s">
        <v>13</v>
      </c>
      <c r="C55" s="28" t="s">
        <v>34</v>
      </c>
      <c r="D55" s="28" t="s">
        <v>40</v>
      </c>
      <c r="E55" s="28">
        <f>VLOOKUP(A55,'T1 fees'!A$2:D$50,4,"FALSE")</f>
        <v>957.74</v>
      </c>
      <c r="F55" s="72">
        <f>VLOOKUP(A55,'do not delete'!A$2:I$150,8,"FALSE")*C$22</f>
        <v>184.18076923076922</v>
      </c>
      <c r="G55" s="72">
        <f t="shared" si="0"/>
        <v>1841.8076923076922</v>
      </c>
      <c r="H55" s="29"/>
      <c r="I55" s="29">
        <f>C$22/VLOOKUP(A55,'do not delete'!A$2:I$150,6,"FALSE")</f>
        <v>3.75</v>
      </c>
      <c r="J55" s="29"/>
      <c r="K55" s="29">
        <f>VLOOKUP(A55,'do not delete'!A$2:I$150,9,"FALSE")</f>
        <v>49.114871794871796</v>
      </c>
      <c r="L55" s="29"/>
      <c r="M55" s="94">
        <f t="shared" si="1"/>
        <v>19.23076923076923</v>
      </c>
      <c r="N55" s="95">
        <f>M55*C$23</f>
        <v>192.30769230769229</v>
      </c>
      <c r="O55" s="80">
        <f>VLOOKUP(A55,'do not delete'!A$2:I$150,5,"FALSE")/C$22</f>
        <v>5.2</v>
      </c>
      <c r="P55" s="30">
        <v>1</v>
      </c>
      <c r="Q55" s="30" t="s">
        <v>113</v>
      </c>
      <c r="R55" s="28"/>
      <c r="S55" s="31"/>
    </row>
    <row r="56" spans="1:19" ht="15.75" thickBot="1" x14ac:dyDescent="0.3">
      <c r="A56" s="33" t="s">
        <v>18</v>
      </c>
      <c r="B56" s="32" t="s">
        <v>13</v>
      </c>
      <c r="C56" s="33" t="s">
        <v>34</v>
      </c>
      <c r="D56" s="33" t="s">
        <v>49</v>
      </c>
      <c r="E56" s="33">
        <f>VLOOKUP(A56,'T1 fees'!A$2:D$50,4,"FALSE")</f>
        <v>1597</v>
      </c>
      <c r="F56" s="73">
        <f>VLOOKUP(A56,'do not delete'!A$2:I$150,8,"FALSE")*C$22</f>
        <v>307.11538461538464</v>
      </c>
      <c r="G56" s="73">
        <f t="shared" si="0"/>
        <v>3071.1538461538466</v>
      </c>
      <c r="H56" s="34"/>
      <c r="I56" s="34">
        <f>C$22/VLOOKUP(A56,'do not delete'!A$2:I$150,6,"FALSE")</f>
        <v>7.5</v>
      </c>
      <c r="J56" s="34"/>
      <c r="K56" s="34">
        <f>VLOOKUP(A56,'do not delete'!A$2:I$150,9,"FALSE")</f>
        <v>40.948717948717956</v>
      </c>
      <c r="L56" s="34"/>
      <c r="M56" s="96">
        <f t="shared" si="1"/>
        <v>19.23076923076923</v>
      </c>
      <c r="N56" s="97">
        <f>M56*C$23</f>
        <v>192.30769230769229</v>
      </c>
      <c r="O56" s="81">
        <f>VLOOKUP(A56,'do not delete'!A$2:I$150,5,"FALSE")/C$22</f>
        <v>5.2</v>
      </c>
      <c r="P56" s="35">
        <v>1</v>
      </c>
      <c r="Q56" s="35" t="s">
        <v>113</v>
      </c>
      <c r="R56" s="33"/>
      <c r="S56" s="36"/>
    </row>
    <row r="57" spans="1:19" x14ac:dyDescent="0.25">
      <c r="A57" s="53" t="s">
        <v>23</v>
      </c>
      <c r="B57" s="52" t="s">
        <v>22</v>
      </c>
      <c r="C57" s="53" t="s">
        <v>35</v>
      </c>
      <c r="D57" s="53" t="s">
        <v>49</v>
      </c>
      <c r="E57" s="53">
        <f>VLOOKUP(A57,'T1 fees'!A$2:D$50,4,"FALSE")</f>
        <v>965.94</v>
      </c>
      <c r="F57" s="71">
        <f>VLOOKUP(A57,'do not delete'!A$2:I$150,8,"FALSE")*C$22</f>
        <v>2012.375</v>
      </c>
      <c r="G57" s="71">
        <f t="shared" si="0"/>
        <v>20123.75</v>
      </c>
      <c r="H57" s="54"/>
      <c r="I57" s="54">
        <f>C$22/VLOOKUP(A57,'do not delete'!A$2:I$150,6,"FALSE")</f>
        <v>7.5</v>
      </c>
      <c r="J57" s="54"/>
      <c r="K57" s="54">
        <f>VLOOKUP(A57,'do not delete'!A$2:I$150,9,"FALSE")</f>
        <v>268.31666666666672</v>
      </c>
      <c r="L57" s="54"/>
      <c r="M57" s="98">
        <f t="shared" si="1"/>
        <v>208.33333333333334</v>
      </c>
      <c r="N57" s="99">
        <f>M57*C$23</f>
        <v>2083.3333333333335</v>
      </c>
      <c r="O57" s="82">
        <f>VLOOKUP(A57,'do not delete'!A$2:I$150,5,"FALSE")/C$22</f>
        <v>0.48</v>
      </c>
      <c r="P57" s="55">
        <v>1</v>
      </c>
      <c r="Q57" s="55" t="s">
        <v>113</v>
      </c>
      <c r="R57" s="53"/>
      <c r="S57" s="56"/>
    </row>
    <row r="58" spans="1:19" x14ac:dyDescent="0.25">
      <c r="A58" s="58" t="s">
        <v>24</v>
      </c>
      <c r="B58" s="57" t="s">
        <v>22</v>
      </c>
      <c r="C58" s="58" t="s">
        <v>35</v>
      </c>
      <c r="D58" s="58" t="s">
        <v>52</v>
      </c>
      <c r="E58" s="58">
        <f>VLOOKUP(A58,'T1 fees'!A$2:D$50,4,"FALSE")</f>
        <v>1088.8699999999999</v>
      </c>
      <c r="F58" s="72">
        <f>VLOOKUP(A58,'do not delete'!A$2:I$150,8,"FALSE")*C$22</f>
        <v>2268.4791666666665</v>
      </c>
      <c r="G58" s="72">
        <f t="shared" si="0"/>
        <v>22684.791666666664</v>
      </c>
      <c r="H58" s="59"/>
      <c r="I58" s="59">
        <f>C$22/VLOOKUP(A58,'do not delete'!A$2:I$150,6,"FALSE")</f>
        <v>12.5</v>
      </c>
      <c r="J58" s="59"/>
      <c r="K58" s="59">
        <f>VLOOKUP(A58,'do not delete'!A$2:I$150,9,"FALSE")</f>
        <v>181.47833333333332</v>
      </c>
      <c r="L58" s="59"/>
      <c r="M58" s="100">
        <f t="shared" si="1"/>
        <v>208.33333333333334</v>
      </c>
      <c r="N58" s="101">
        <f>M58*C$23</f>
        <v>2083.3333333333335</v>
      </c>
      <c r="O58" s="83">
        <f>VLOOKUP(A58,'do not delete'!A$2:I$150,5,"FALSE")/C$22</f>
        <v>0.48</v>
      </c>
      <c r="P58" s="60">
        <v>1</v>
      </c>
      <c r="Q58" s="60" t="s">
        <v>113</v>
      </c>
      <c r="R58" s="58"/>
      <c r="S58" s="61"/>
    </row>
    <row r="59" spans="1:19" x14ac:dyDescent="0.25">
      <c r="A59" s="58" t="s">
        <v>176</v>
      </c>
      <c r="B59" s="57" t="s">
        <v>22</v>
      </c>
      <c r="C59" s="58" t="s">
        <v>35</v>
      </c>
      <c r="D59" s="58" t="s">
        <v>38</v>
      </c>
      <c r="E59" s="58">
        <f>VLOOKUP(A59,'T1 fees'!A$2:D$50,4,"FALSE")</f>
        <v>752.81999999999994</v>
      </c>
      <c r="F59" s="72">
        <f>VLOOKUP(A59,'do not delete'!A$2:I$150,8,"FALSE")*C$22</f>
        <v>1568.3749999999998</v>
      </c>
      <c r="G59" s="72">
        <f t="shared" si="0"/>
        <v>15683.749999999998</v>
      </c>
      <c r="H59" s="59"/>
      <c r="I59" s="59">
        <f>C$22/VLOOKUP(A59,'do not delete'!A$2:I$150,6,"FALSE")</f>
        <v>1.25</v>
      </c>
      <c r="J59" s="59"/>
      <c r="K59" s="59">
        <f>VLOOKUP(A59,'do not delete'!A$2:I$150,9,"FALSE")</f>
        <v>1254.6999999999998</v>
      </c>
      <c r="L59" s="59"/>
      <c r="M59" s="100">
        <f t="shared" si="1"/>
        <v>208.33333333333334</v>
      </c>
      <c r="N59" s="101">
        <f>M59*C$23</f>
        <v>2083.3333333333335</v>
      </c>
      <c r="O59" s="83">
        <f>VLOOKUP(A59,'do not delete'!A$2:I$150,5,"FALSE")/C$22</f>
        <v>0.48</v>
      </c>
      <c r="P59" s="60">
        <v>1</v>
      </c>
      <c r="Q59" s="60" t="s">
        <v>113</v>
      </c>
      <c r="R59" s="58"/>
      <c r="S59" s="61"/>
    </row>
    <row r="60" spans="1:19" x14ac:dyDescent="0.25">
      <c r="A60" s="58" t="s">
        <v>25</v>
      </c>
      <c r="B60" s="57" t="s">
        <v>22</v>
      </c>
      <c r="C60" s="58" t="s">
        <v>36</v>
      </c>
      <c r="D60" s="58" t="s">
        <v>40</v>
      </c>
      <c r="E60" s="58">
        <f>VLOOKUP(A60,'T1 fees'!A$2:D$50,4,"FALSE")</f>
        <v>848.57999999999993</v>
      </c>
      <c r="F60" s="72">
        <f>VLOOKUP(A60,'do not delete'!A$2:I$150,8,"FALSE")*C$22</f>
        <v>964.2954545454545</v>
      </c>
      <c r="G60" s="72">
        <f t="shared" si="0"/>
        <v>9642.9545454545441</v>
      </c>
      <c r="H60" s="59"/>
      <c r="I60" s="59">
        <f>C$22/VLOOKUP(A60,'do not delete'!A$2:I$150,6,"FALSE")</f>
        <v>3.75</v>
      </c>
      <c r="J60" s="59"/>
      <c r="K60" s="59">
        <f>VLOOKUP(A60,'do not delete'!A$2:I$150,9,"FALSE")</f>
        <v>257.14545454545453</v>
      </c>
      <c r="L60" s="59"/>
      <c r="M60" s="100">
        <f t="shared" si="1"/>
        <v>113.63636363636364</v>
      </c>
      <c r="N60" s="101">
        <f>M60*C$23</f>
        <v>1136.3636363636365</v>
      </c>
      <c r="O60" s="83">
        <f>VLOOKUP(A60,'do not delete'!A$2:I$150,5,"FALSE")/C$22</f>
        <v>0.88</v>
      </c>
      <c r="P60" s="60">
        <v>1</v>
      </c>
      <c r="Q60" s="60" t="s">
        <v>113</v>
      </c>
      <c r="R60" s="58"/>
      <c r="S60" s="61"/>
    </row>
    <row r="61" spans="1:19" ht="15.75" thickBot="1" x14ac:dyDescent="0.3">
      <c r="A61" s="63" t="s">
        <v>26</v>
      </c>
      <c r="B61" s="62" t="s">
        <v>22</v>
      </c>
      <c r="C61" s="63" t="s">
        <v>36</v>
      </c>
      <c r="D61" s="63" t="s">
        <v>69</v>
      </c>
      <c r="E61" s="63">
        <f>VLOOKUP(A61,'T1 fees'!A$2:D$50,4,"FALSE")</f>
        <v>1400.2900000000002</v>
      </c>
      <c r="F61" s="73">
        <f>VLOOKUP(A61,'do not delete'!A$2:I$150,8,"FALSE")*C$22</f>
        <v>1591.2386363636365</v>
      </c>
      <c r="G61" s="73">
        <f t="shared" si="0"/>
        <v>15912.386363636364</v>
      </c>
      <c r="H61" s="64"/>
      <c r="I61" s="64">
        <f>C$22/VLOOKUP(A61,'do not delete'!A$2:I$150,6,"FALSE")</f>
        <v>15</v>
      </c>
      <c r="J61" s="64"/>
      <c r="K61" s="64">
        <f>VLOOKUP(A61,'do not delete'!A$2:I$150,9,"FALSE")</f>
        <v>106.08257575757577</v>
      </c>
      <c r="L61" s="64"/>
      <c r="M61" s="102">
        <f t="shared" si="1"/>
        <v>113.63636363636364</v>
      </c>
      <c r="N61" s="103">
        <f>M61*C$23</f>
        <v>1136.3636363636365</v>
      </c>
      <c r="O61" s="84">
        <f>VLOOKUP(A61,'do not delete'!A$2:I$150,5,"FALSE")/C$22</f>
        <v>0.88</v>
      </c>
      <c r="P61" s="65">
        <v>1</v>
      </c>
      <c r="Q61" s="65" t="s">
        <v>113</v>
      </c>
      <c r="R61" s="63"/>
      <c r="S61" s="66"/>
    </row>
    <row r="62" spans="1:19" x14ac:dyDescent="0.25">
      <c r="A62" s="38" t="s">
        <v>27</v>
      </c>
      <c r="B62" s="37" t="s">
        <v>77</v>
      </c>
      <c r="C62" s="38" t="s">
        <v>37</v>
      </c>
      <c r="D62" s="38" t="s">
        <v>38</v>
      </c>
      <c r="E62" s="38" t="e">
        <f>VLOOKUP(A62,'T1 fees'!A$2:D$50,4,"FALSE")</f>
        <v>#N/A</v>
      </c>
      <c r="F62" s="71" t="e">
        <f>VLOOKUP(A62,'do not delete'!A$2:I$150,8,"FALSE")*C$22</f>
        <v>#N/A</v>
      </c>
      <c r="G62" s="71" t="e">
        <f t="shared" si="0"/>
        <v>#N/A</v>
      </c>
      <c r="H62" s="39"/>
      <c r="I62" s="39" t="e">
        <f>C$22/VLOOKUP(A62,'do not delete'!A$2:I$150,6,"FALSE")</f>
        <v>#N/A</v>
      </c>
      <c r="J62" s="39"/>
      <c r="K62" s="39" t="e">
        <f>VLOOKUP(A62,'do not delete'!A$2:I$150,9,"FALSE")</f>
        <v>#N/A</v>
      </c>
      <c r="L62" s="39"/>
      <c r="M62" s="104" t="e">
        <f t="shared" si="1"/>
        <v>#N/A</v>
      </c>
      <c r="N62" s="105" t="e">
        <f>M62*C$23</f>
        <v>#N/A</v>
      </c>
      <c r="O62" s="85" t="e">
        <f>VLOOKUP(A62,'do not delete'!A$2:I$150,5,"FALSE")/C$22</f>
        <v>#N/A</v>
      </c>
      <c r="P62" s="40">
        <v>8</v>
      </c>
      <c r="Q62" s="40" t="s">
        <v>113</v>
      </c>
      <c r="R62" s="38"/>
      <c r="S62" s="41"/>
    </row>
    <row r="63" spans="1:19" x14ac:dyDescent="0.25">
      <c r="A63" s="43" t="s">
        <v>28</v>
      </c>
      <c r="B63" s="42" t="s">
        <v>77</v>
      </c>
      <c r="C63" s="43" t="s">
        <v>37</v>
      </c>
      <c r="D63" s="43" t="s">
        <v>39</v>
      </c>
      <c r="E63" s="43" t="e">
        <f>VLOOKUP(A63,'T1 fees'!A$2:D$50,4,"FALSE")</f>
        <v>#N/A</v>
      </c>
      <c r="F63" s="72" t="e">
        <f>VLOOKUP(A63,'do not delete'!A$2:I$150,8,"FALSE")*C$22</f>
        <v>#N/A</v>
      </c>
      <c r="G63" s="72" t="e">
        <f t="shared" si="0"/>
        <v>#N/A</v>
      </c>
      <c r="H63" s="44"/>
      <c r="I63" s="44" t="e">
        <f>C$22/VLOOKUP(A63,'do not delete'!A$2:I$150,6,"FALSE")</f>
        <v>#N/A</v>
      </c>
      <c r="J63" s="44"/>
      <c r="K63" s="44" t="e">
        <f>VLOOKUP(A63,'do not delete'!A$2:I$150,9,"FALSE")</f>
        <v>#N/A</v>
      </c>
      <c r="L63" s="44"/>
      <c r="M63" s="106" t="e">
        <f t="shared" si="1"/>
        <v>#N/A</v>
      </c>
      <c r="N63" s="107" t="e">
        <f>M63*C$23</f>
        <v>#N/A</v>
      </c>
      <c r="O63" s="86" t="e">
        <f>VLOOKUP(A63,'do not delete'!A$2:I$150,5,"FALSE")/C$22</f>
        <v>#N/A</v>
      </c>
      <c r="P63" s="45">
        <v>8</v>
      </c>
      <c r="Q63" s="45" t="s">
        <v>113</v>
      </c>
      <c r="R63" s="43"/>
      <c r="S63" s="46"/>
    </row>
    <row r="64" spans="1:19" x14ac:dyDescent="0.25">
      <c r="A64" s="43" t="s">
        <v>29</v>
      </c>
      <c r="B64" s="42" t="s">
        <v>77</v>
      </c>
      <c r="C64" s="43" t="s">
        <v>37</v>
      </c>
      <c r="D64" s="43" t="s">
        <v>40</v>
      </c>
      <c r="E64" s="43" t="e">
        <f>VLOOKUP(A64,'T1 fees'!A$2:D$50,4,"FALSE")</f>
        <v>#N/A</v>
      </c>
      <c r="F64" s="72" t="e">
        <f>VLOOKUP(A64,'do not delete'!A$2:I$150,8,"FALSE")*C$22</f>
        <v>#N/A</v>
      </c>
      <c r="G64" s="72" t="e">
        <f t="shared" si="0"/>
        <v>#N/A</v>
      </c>
      <c r="H64" s="44"/>
      <c r="I64" s="44" t="e">
        <f>C$22/VLOOKUP(A64,'do not delete'!A$2:I$150,6,"FALSE")</f>
        <v>#N/A</v>
      </c>
      <c r="J64" s="44"/>
      <c r="K64" s="44" t="e">
        <f>VLOOKUP(A64,'do not delete'!A$2:I$150,9,"FALSE")</f>
        <v>#N/A</v>
      </c>
      <c r="L64" s="44"/>
      <c r="M64" s="106" t="e">
        <f t="shared" si="1"/>
        <v>#N/A</v>
      </c>
      <c r="N64" s="107" t="e">
        <f>M64*C$23</f>
        <v>#N/A</v>
      </c>
      <c r="O64" s="86" t="e">
        <f>VLOOKUP(A64,'do not delete'!A$2:I$150,5,"FALSE")/C$22</f>
        <v>#N/A</v>
      </c>
      <c r="P64" s="45">
        <v>8</v>
      </c>
      <c r="Q64" s="45" t="s">
        <v>113</v>
      </c>
      <c r="R64" s="43"/>
      <c r="S64" s="46"/>
    </row>
    <row r="65" spans="1:19" ht="15.75" thickBot="1" x14ac:dyDescent="0.3">
      <c r="A65" s="48" t="s">
        <v>30</v>
      </c>
      <c r="B65" s="47" t="s">
        <v>77</v>
      </c>
      <c r="C65" s="48" t="s">
        <v>37</v>
      </c>
      <c r="D65" s="48" t="s">
        <v>41</v>
      </c>
      <c r="E65" s="48" t="e">
        <f>VLOOKUP(A65,'T1 fees'!A$2:D$50,4,"FALSE")</f>
        <v>#N/A</v>
      </c>
      <c r="F65" s="73" t="e">
        <f>VLOOKUP(A65,'do not delete'!A$2:I$150,8,"FALSE")*C$22</f>
        <v>#N/A</v>
      </c>
      <c r="G65" s="73" t="e">
        <f t="shared" si="0"/>
        <v>#N/A</v>
      </c>
      <c r="H65" s="49"/>
      <c r="I65" s="49" t="e">
        <f>C$22/VLOOKUP(A65,'do not delete'!A$2:I$150,6,"FALSE")</f>
        <v>#N/A</v>
      </c>
      <c r="J65" s="49"/>
      <c r="K65" s="49" t="e">
        <f>VLOOKUP(A65,'do not delete'!A$2:I$150,9,"FALSE")</f>
        <v>#N/A</v>
      </c>
      <c r="L65" s="49"/>
      <c r="M65" s="108" t="e">
        <f t="shared" si="1"/>
        <v>#N/A</v>
      </c>
      <c r="N65" s="109" t="e">
        <f>M65*C$23</f>
        <v>#N/A</v>
      </c>
      <c r="O65" s="87" t="e">
        <f>VLOOKUP(A65,'do not delete'!A$2:I$150,5,"FALSE")/C$22</f>
        <v>#N/A</v>
      </c>
      <c r="P65" s="50">
        <v>8</v>
      </c>
      <c r="Q65" s="50" t="s">
        <v>113</v>
      </c>
      <c r="R65" s="48"/>
      <c r="S65" s="51"/>
    </row>
  </sheetData>
  <sheetProtection algorithmName="SHA-512" hashValue="LPOYLF5Rfy2K6+/8/eThG1BOXRW4PHUlZA22q1DrvqSonq4gefaZo/XrJhpgn4cGO3Ma8kcwaYuhloncfeofZg==" saltValue="f/ax7PO3uxQNYqpFfmT1Ug==" spinCount="100000" sheet="1" selectLockedCells="1" autoFilter="0"/>
  <autoFilter ref="D25:D65"/>
  <hyperlinks>
    <hyperlink ref="I2" r:id="rId1" location="services-equipment"/>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M1" workbookViewId="0">
      <selection activeCell="L1" sqref="L1:L1048576"/>
    </sheetView>
  </sheetViews>
  <sheetFormatPr defaultRowHeight="15" x14ac:dyDescent="0.25"/>
  <cols>
    <col min="1" max="1" width="10.140625" hidden="1" customWidth="1"/>
    <col min="2" max="2" width="13.42578125" hidden="1" customWidth="1"/>
    <col min="3" max="3" width="9.140625" hidden="1" customWidth="1"/>
    <col min="4" max="4" width="18.7109375" hidden="1" customWidth="1"/>
    <col min="5" max="6" width="14.42578125" hidden="1" customWidth="1"/>
    <col min="7" max="7" width="9.140625" hidden="1" customWidth="1"/>
    <col min="8" max="8" width="16.42578125" hidden="1" customWidth="1"/>
    <col min="9" max="9" width="11.7109375" hidden="1" customWidth="1"/>
    <col min="10" max="11" width="9.140625" hidden="1" customWidth="1"/>
    <col min="12" max="12" width="0" hidden="1" customWidth="1"/>
  </cols>
  <sheetData>
    <row r="1" spans="1:11" x14ac:dyDescent="0.25">
      <c r="A1" t="s">
        <v>9</v>
      </c>
      <c r="B1" t="s">
        <v>76</v>
      </c>
      <c r="C1" t="s">
        <v>10</v>
      </c>
      <c r="D1" t="s">
        <v>74</v>
      </c>
      <c r="E1" t="s">
        <v>8</v>
      </c>
      <c r="F1" t="s">
        <v>21</v>
      </c>
      <c r="G1" t="s">
        <v>11</v>
      </c>
      <c r="H1" t="s">
        <v>12</v>
      </c>
      <c r="I1" t="s">
        <v>20</v>
      </c>
      <c r="K1" t="s">
        <v>142</v>
      </c>
    </row>
    <row r="2" spans="1:11" x14ac:dyDescent="0.25">
      <c r="A2" t="s">
        <v>1</v>
      </c>
      <c r="B2" t="s">
        <v>0</v>
      </c>
      <c r="C2" t="s">
        <v>38</v>
      </c>
      <c r="D2">
        <v>50</v>
      </c>
      <c r="E2">
        <v>1000</v>
      </c>
      <c r="F2">
        <f t="shared" ref="F2:F9" si="0">1000000000/D2/1000000</f>
        <v>20</v>
      </c>
      <c r="G2" s="111">
        <f>VLOOKUP(A2,'T1 fees'!A$2:D$50,4,"FALSE")</f>
        <v>2459.8900000000003</v>
      </c>
      <c r="H2" s="1">
        <f>G2/E2</f>
        <v>2.4598900000000001</v>
      </c>
      <c r="I2" s="1">
        <f>F2*H2</f>
        <v>49.197800000000001</v>
      </c>
      <c r="K2" t="str">
        <f>VLOOKUP(A2,'T1 fees'!A$2:D$50,3,"FALSE")</f>
        <v>run</v>
      </c>
    </row>
    <row r="3" spans="1:11" x14ac:dyDescent="0.25">
      <c r="A3" t="s">
        <v>2</v>
      </c>
      <c r="B3" t="s">
        <v>0</v>
      </c>
      <c r="C3" t="s">
        <v>39</v>
      </c>
      <c r="D3">
        <v>100</v>
      </c>
      <c r="E3">
        <v>1000</v>
      </c>
      <c r="F3">
        <f t="shared" si="0"/>
        <v>10</v>
      </c>
      <c r="G3" s="111">
        <f>VLOOKUP(A3,'T1 fees'!A$2:D$50,4,"FALSE")</f>
        <v>3368.9800000000005</v>
      </c>
      <c r="H3" s="1">
        <f t="shared" ref="H3:H15" si="1">G3/E3</f>
        <v>3.3689800000000005</v>
      </c>
      <c r="I3" s="1">
        <f t="shared" ref="I3:I15" si="2">F3*H3</f>
        <v>33.689800000000005</v>
      </c>
      <c r="K3" t="str">
        <f>VLOOKUP(A3,'T1 fees'!A$2:D$50,3,"FALSE")</f>
        <v>run</v>
      </c>
    </row>
    <row r="4" spans="1:11" x14ac:dyDescent="0.25">
      <c r="A4" t="s">
        <v>3</v>
      </c>
      <c r="B4" t="s">
        <v>0</v>
      </c>
      <c r="C4" t="s">
        <v>46</v>
      </c>
      <c r="D4">
        <v>200</v>
      </c>
      <c r="E4">
        <v>1000</v>
      </c>
      <c r="F4">
        <f t="shared" si="0"/>
        <v>5</v>
      </c>
      <c r="G4" s="111">
        <f>VLOOKUP(A4,'T1 fees'!A$2:D$50,4,"FALSE")</f>
        <v>4691.45</v>
      </c>
      <c r="H4" s="1">
        <f t="shared" si="1"/>
        <v>4.6914499999999997</v>
      </c>
      <c r="I4" s="1">
        <f t="shared" si="2"/>
        <v>23.457249999999998</v>
      </c>
      <c r="K4" t="str">
        <f>VLOOKUP(A4,'T1 fees'!A$2:D$50,3,"FALSE")</f>
        <v>run</v>
      </c>
    </row>
    <row r="5" spans="1:11" x14ac:dyDescent="0.25">
      <c r="A5" t="s">
        <v>4</v>
      </c>
      <c r="B5" t="s">
        <v>0</v>
      </c>
      <c r="C5" t="s">
        <v>49</v>
      </c>
      <c r="D5">
        <v>300</v>
      </c>
      <c r="E5">
        <v>1000</v>
      </c>
      <c r="F5" s="1">
        <f t="shared" si="0"/>
        <v>3.3333333333333335</v>
      </c>
      <c r="G5" s="111">
        <f>VLOOKUP(A5,'T1 fees'!A$2:D$50,4,"FALSE")</f>
        <v>6055.08</v>
      </c>
      <c r="H5" s="1">
        <f t="shared" si="1"/>
        <v>6.0550800000000002</v>
      </c>
      <c r="I5" s="1">
        <f t="shared" si="2"/>
        <v>20.183600000000002</v>
      </c>
      <c r="K5" t="str">
        <f>VLOOKUP(A5,'T1 fees'!A$2:D$50,3,"FALSE")</f>
        <v>run</v>
      </c>
    </row>
    <row r="6" spans="1:11" x14ac:dyDescent="0.25">
      <c r="A6" t="s">
        <v>5</v>
      </c>
      <c r="B6" t="s">
        <v>32</v>
      </c>
      <c r="C6" t="s">
        <v>39</v>
      </c>
      <c r="D6">
        <v>100</v>
      </c>
      <c r="E6">
        <v>400</v>
      </c>
      <c r="F6">
        <f t="shared" si="0"/>
        <v>10</v>
      </c>
      <c r="G6" s="111">
        <f>VLOOKUP(A6,'T1 fees'!A$2:D$50,4,"FALSE")</f>
        <v>1705.7799999999997</v>
      </c>
      <c r="H6" s="1">
        <f t="shared" si="1"/>
        <v>4.2644499999999992</v>
      </c>
      <c r="I6" s="1">
        <f t="shared" si="2"/>
        <v>42.644499999999994</v>
      </c>
      <c r="K6" t="str">
        <f>VLOOKUP(A6,'T1 fees'!A$2:D$50,3,"FALSE")</f>
        <v>run</v>
      </c>
    </row>
    <row r="7" spans="1:11" x14ac:dyDescent="0.25">
      <c r="A7" t="s">
        <v>6</v>
      </c>
      <c r="B7" t="s">
        <v>32</v>
      </c>
      <c r="C7" t="s">
        <v>46</v>
      </c>
      <c r="D7">
        <v>200</v>
      </c>
      <c r="E7">
        <v>400</v>
      </c>
      <c r="F7">
        <f t="shared" si="0"/>
        <v>5</v>
      </c>
      <c r="G7" s="111">
        <f>VLOOKUP(A7,'T1 fees'!A$2:D$50,4,"FALSE")</f>
        <v>2841.6700000000005</v>
      </c>
      <c r="H7" s="1">
        <f t="shared" si="1"/>
        <v>7.1041750000000015</v>
      </c>
      <c r="I7" s="1">
        <f t="shared" si="2"/>
        <v>35.520875000000004</v>
      </c>
      <c r="K7" t="str">
        <f>VLOOKUP(A7,'T1 fees'!A$2:D$50,3,"FALSE")</f>
        <v>run</v>
      </c>
    </row>
    <row r="8" spans="1:11" x14ac:dyDescent="0.25">
      <c r="A8" t="s">
        <v>7</v>
      </c>
      <c r="B8" t="s">
        <v>32</v>
      </c>
      <c r="C8" t="s">
        <v>49</v>
      </c>
      <c r="D8">
        <v>300</v>
      </c>
      <c r="E8">
        <v>400</v>
      </c>
      <c r="F8" s="1">
        <f t="shared" si="0"/>
        <v>3.3333333333333335</v>
      </c>
      <c r="G8" s="111">
        <f>VLOOKUP(A8,'T1 fees'!A$2:D$50,4,"FALSE")</f>
        <v>3818.27</v>
      </c>
      <c r="H8" s="1">
        <f t="shared" si="1"/>
        <v>9.5456749999999992</v>
      </c>
      <c r="I8" s="1">
        <f t="shared" si="2"/>
        <v>31.818916666666667</v>
      </c>
      <c r="K8" t="str">
        <f>VLOOKUP(A8,'T1 fees'!A$2:D$50,3,"FALSE")</f>
        <v>run</v>
      </c>
    </row>
    <row r="9" spans="1:11" x14ac:dyDescent="0.25">
      <c r="A9" t="s">
        <v>144</v>
      </c>
      <c r="B9" t="s">
        <v>174</v>
      </c>
      <c r="C9" t="s">
        <v>49</v>
      </c>
      <c r="D9">
        <v>300</v>
      </c>
      <c r="E9">
        <v>100</v>
      </c>
      <c r="F9" s="1">
        <f t="shared" si="0"/>
        <v>3.3333333333333335</v>
      </c>
      <c r="G9" s="111">
        <f>VLOOKUP(A9,'T1 fees'!A$2:D$50,4,"FALSE")</f>
        <v>1170.07</v>
      </c>
      <c r="H9" s="1">
        <f t="shared" ref="H9" si="3">G9/E9</f>
        <v>11.700699999999999</v>
      </c>
      <c r="I9" s="1">
        <f t="shared" ref="I9" si="4">F9*H9</f>
        <v>39.002333333333333</v>
      </c>
      <c r="K9" t="str">
        <f>VLOOKUP(A9,'T1 fees'!A$2:D$50,3,"FALSE")</f>
        <v>run</v>
      </c>
    </row>
    <row r="10" spans="1:11" x14ac:dyDescent="0.25">
      <c r="G10" s="2"/>
    </row>
    <row r="11" spans="1:11" x14ac:dyDescent="0.25">
      <c r="A11" t="s">
        <v>14</v>
      </c>
      <c r="B11" t="s">
        <v>33</v>
      </c>
      <c r="C11" t="s">
        <v>68</v>
      </c>
      <c r="D11">
        <v>75</v>
      </c>
      <c r="E11">
        <v>400</v>
      </c>
      <c r="F11" s="1">
        <f>1000000000/D11/1000000</f>
        <v>13.333333333333334</v>
      </c>
      <c r="G11" s="111">
        <f>VLOOKUP(A11,'T1 fees'!A$2:D$50,4,"FALSE")</f>
        <v>1334.47</v>
      </c>
      <c r="H11" s="1">
        <f t="shared" si="1"/>
        <v>3.3361749999999999</v>
      </c>
      <c r="I11" s="1">
        <f t="shared" si="2"/>
        <v>44.482333333333337</v>
      </c>
      <c r="K11" t="str">
        <f>VLOOKUP(A11,'T1 fees'!A$2:D$50,3,"FALSE")</f>
        <v>run</v>
      </c>
    </row>
    <row r="12" spans="1:11" x14ac:dyDescent="0.25">
      <c r="A12" t="s">
        <v>15</v>
      </c>
      <c r="B12" t="s">
        <v>33</v>
      </c>
      <c r="C12" t="s">
        <v>40</v>
      </c>
      <c r="D12">
        <v>150</v>
      </c>
      <c r="E12">
        <v>400</v>
      </c>
      <c r="F12" s="1">
        <f>1000000000/D12/1000000</f>
        <v>6.666666666666667</v>
      </c>
      <c r="G12" s="111">
        <f>VLOOKUP(A12,'T1 fees'!A$2:D$50,4,"FALSE")</f>
        <v>2376.8200000000002</v>
      </c>
      <c r="H12" s="1">
        <f t="shared" si="1"/>
        <v>5.9420500000000001</v>
      </c>
      <c r="I12" s="1">
        <f t="shared" si="2"/>
        <v>39.613666666666667</v>
      </c>
      <c r="K12" t="str">
        <f>VLOOKUP(A12,'T1 fees'!A$2:D$50,3,"FALSE")</f>
        <v>run</v>
      </c>
    </row>
    <row r="13" spans="1:11" x14ac:dyDescent="0.25">
      <c r="A13" t="s">
        <v>17</v>
      </c>
      <c r="B13" t="s">
        <v>33</v>
      </c>
      <c r="C13" t="s">
        <v>49</v>
      </c>
      <c r="D13">
        <v>300</v>
      </c>
      <c r="E13">
        <v>400</v>
      </c>
      <c r="F13" s="1">
        <f>1000000000/D13/1000000</f>
        <v>3.3333333333333335</v>
      </c>
      <c r="G13" s="111">
        <f>VLOOKUP(A13,'T1 fees'!A$2:D$50,4,"FALSE")</f>
        <v>3884.1800000000003</v>
      </c>
      <c r="H13" s="1">
        <f t="shared" si="1"/>
        <v>9.7104500000000016</v>
      </c>
      <c r="I13" s="1">
        <f t="shared" si="2"/>
        <v>32.368166666666674</v>
      </c>
      <c r="K13" t="str">
        <f>VLOOKUP(A13,'T1 fees'!A$2:D$50,3,"FALSE")</f>
        <v>run</v>
      </c>
    </row>
    <row r="14" spans="1:11" x14ac:dyDescent="0.25">
      <c r="A14" t="s">
        <v>16</v>
      </c>
      <c r="B14" t="s">
        <v>34</v>
      </c>
      <c r="C14" t="s">
        <v>40</v>
      </c>
      <c r="D14">
        <v>150</v>
      </c>
      <c r="E14">
        <v>130</v>
      </c>
      <c r="F14" s="1">
        <f>1000000000/D14/1000000</f>
        <v>6.666666666666667</v>
      </c>
      <c r="G14" s="111">
        <f>VLOOKUP(A14,'T1 fees'!A$2:D$50,4,"FALSE")</f>
        <v>957.74</v>
      </c>
      <c r="H14" s="1">
        <f t="shared" si="1"/>
        <v>7.367230769230769</v>
      </c>
      <c r="I14" s="1">
        <f t="shared" si="2"/>
        <v>49.114871794871796</v>
      </c>
      <c r="K14" t="str">
        <f>VLOOKUP(A14,'T1 fees'!A$2:D$50,3,"FALSE")</f>
        <v>run</v>
      </c>
    </row>
    <row r="15" spans="1:11" x14ac:dyDescent="0.25">
      <c r="A15" t="s">
        <v>18</v>
      </c>
      <c r="B15" t="s">
        <v>34</v>
      </c>
      <c r="C15" t="s">
        <v>49</v>
      </c>
      <c r="D15">
        <v>300</v>
      </c>
      <c r="E15">
        <v>130</v>
      </c>
      <c r="F15" s="1">
        <f>1000000000/D15/1000000</f>
        <v>3.3333333333333335</v>
      </c>
      <c r="G15" s="111">
        <f>VLOOKUP(A15,'T1 fees'!A$2:D$50,4,"FALSE")</f>
        <v>1597</v>
      </c>
      <c r="H15" s="1">
        <f t="shared" si="1"/>
        <v>12.284615384615385</v>
      </c>
      <c r="I15" s="1">
        <f t="shared" si="2"/>
        <v>40.948717948717956</v>
      </c>
      <c r="K15" t="str">
        <f>VLOOKUP(A15,'T1 fees'!A$2:D$50,3,"FALSE")</f>
        <v>run</v>
      </c>
    </row>
    <row r="16" spans="1:11" x14ac:dyDescent="0.25">
      <c r="G16" s="2"/>
    </row>
    <row r="17" spans="1:12" x14ac:dyDescent="0.25">
      <c r="A17" t="s">
        <v>176</v>
      </c>
      <c r="B17" t="s">
        <v>35</v>
      </c>
      <c r="C17" t="s">
        <v>38</v>
      </c>
      <c r="D17">
        <v>50</v>
      </c>
      <c r="E17">
        <v>12</v>
      </c>
      <c r="F17" s="1">
        <f t="shared" ref="F17:F22" si="5">1000000000/D17/1000000</f>
        <v>20</v>
      </c>
      <c r="G17" s="111">
        <f>VLOOKUP(A17,'T1 fees'!A$2:D$50,4,"FALSE")</f>
        <v>752.81999999999994</v>
      </c>
      <c r="H17" s="1">
        <f t="shared" ref="H17:H22" si="6">G17/E17</f>
        <v>62.734999999999992</v>
      </c>
      <c r="I17" s="1">
        <f t="shared" ref="I17:I22" si="7">F17*H17</f>
        <v>1254.6999999999998</v>
      </c>
      <c r="K17" t="str">
        <f>VLOOKUP(A17,'T1 fees'!A$2:D$50,3,"FALSE")</f>
        <v>run</v>
      </c>
      <c r="L17" t="s">
        <v>178</v>
      </c>
    </row>
    <row r="18" spans="1:12" x14ac:dyDescent="0.25">
      <c r="A18" t="s">
        <v>25</v>
      </c>
      <c r="B18" t="s">
        <v>36</v>
      </c>
      <c r="C18" t="s">
        <v>40</v>
      </c>
      <c r="D18">
        <v>150</v>
      </c>
      <c r="E18">
        <v>22</v>
      </c>
      <c r="F18" s="1">
        <f t="shared" si="5"/>
        <v>6.666666666666667</v>
      </c>
      <c r="G18" s="111">
        <f>VLOOKUP(A18,'T1 fees'!A$2:D$50,4,"FALSE")</f>
        <v>848.57999999999993</v>
      </c>
      <c r="H18" s="1">
        <f t="shared" si="6"/>
        <v>38.57181818181818</v>
      </c>
      <c r="I18" s="1">
        <f t="shared" si="7"/>
        <v>257.14545454545453</v>
      </c>
      <c r="K18" t="str">
        <f>VLOOKUP(A18,'T1 fees'!A$2:D$50,3,"FALSE")</f>
        <v>run</v>
      </c>
      <c r="L18" t="s">
        <v>179</v>
      </c>
    </row>
    <row r="19" spans="1:12" x14ac:dyDescent="0.25">
      <c r="A19" t="s">
        <v>177</v>
      </c>
      <c r="B19" t="s">
        <v>184</v>
      </c>
      <c r="C19" t="s">
        <v>49</v>
      </c>
      <c r="D19">
        <v>300</v>
      </c>
      <c r="E19">
        <v>4</v>
      </c>
      <c r="F19" s="1">
        <f t="shared" si="5"/>
        <v>3.3333333333333335</v>
      </c>
      <c r="G19" s="111">
        <f>VLOOKUP(A19,'T1 fees'!A$2:D$50,4,"FALSE")</f>
        <v>473.23</v>
      </c>
      <c r="H19" s="1">
        <f t="shared" si="6"/>
        <v>118.3075</v>
      </c>
      <c r="I19" s="1">
        <f t="shared" si="7"/>
        <v>394.35833333333335</v>
      </c>
      <c r="K19" t="str">
        <f>VLOOKUP(A19,'T1 fees'!A$2:D$50,3,"FALSE")</f>
        <v>run</v>
      </c>
      <c r="L19" t="s">
        <v>180</v>
      </c>
    </row>
    <row r="20" spans="1:12" x14ac:dyDescent="0.25">
      <c r="A20" t="s">
        <v>23</v>
      </c>
      <c r="B20" t="s">
        <v>35</v>
      </c>
      <c r="C20" t="s">
        <v>49</v>
      </c>
      <c r="D20">
        <v>300</v>
      </c>
      <c r="E20">
        <v>12</v>
      </c>
      <c r="F20" s="1">
        <f t="shared" si="5"/>
        <v>3.3333333333333335</v>
      </c>
      <c r="G20" s="111">
        <f>VLOOKUP(A20,'T1 fees'!A$2:D$50,4,"FALSE")</f>
        <v>965.94</v>
      </c>
      <c r="H20" s="1">
        <f t="shared" si="6"/>
        <v>80.495000000000005</v>
      </c>
      <c r="I20" s="1">
        <f t="shared" si="7"/>
        <v>268.31666666666672</v>
      </c>
      <c r="K20" t="str">
        <f>VLOOKUP(A20,'T1 fees'!A$2:D$50,3,"FALSE")</f>
        <v>run</v>
      </c>
      <c r="L20" t="s">
        <v>181</v>
      </c>
    </row>
    <row r="21" spans="1:12" x14ac:dyDescent="0.25">
      <c r="A21" t="s">
        <v>24</v>
      </c>
      <c r="B21" t="s">
        <v>35</v>
      </c>
      <c r="C21" t="s">
        <v>52</v>
      </c>
      <c r="D21">
        <v>500</v>
      </c>
      <c r="E21">
        <v>12</v>
      </c>
      <c r="F21" s="1">
        <f t="shared" si="5"/>
        <v>2</v>
      </c>
      <c r="G21" s="111">
        <f>VLOOKUP(A21,'T1 fees'!A$2:D$50,4,"FALSE")</f>
        <v>1088.8699999999999</v>
      </c>
      <c r="H21" s="1">
        <f t="shared" si="6"/>
        <v>90.739166666666662</v>
      </c>
      <c r="I21" s="1">
        <f t="shared" si="7"/>
        <v>181.47833333333332</v>
      </c>
      <c r="K21" t="str">
        <f>VLOOKUP(A21,'T1 fees'!A$2:D$50,3,"FALSE")</f>
        <v>run</v>
      </c>
      <c r="L21" t="s">
        <v>182</v>
      </c>
    </row>
    <row r="22" spans="1:12" x14ac:dyDescent="0.25">
      <c r="A22" t="s">
        <v>26</v>
      </c>
      <c r="B22" t="s">
        <v>36</v>
      </c>
      <c r="C22" t="s">
        <v>69</v>
      </c>
      <c r="D22">
        <v>600</v>
      </c>
      <c r="E22">
        <v>22</v>
      </c>
      <c r="F22" s="1">
        <f t="shared" si="5"/>
        <v>1.6666666666666667</v>
      </c>
      <c r="G22" s="111">
        <f>VLOOKUP(A22,'T1 fees'!A$2:D$50,4,"FALSE")</f>
        <v>1400.2900000000002</v>
      </c>
      <c r="H22" s="1">
        <f t="shared" si="6"/>
        <v>63.649545454545461</v>
      </c>
      <c r="I22" s="1">
        <f t="shared" si="7"/>
        <v>106.08257575757577</v>
      </c>
      <c r="K22" t="str">
        <f>VLOOKUP(A22,'T1 fees'!A$2:D$50,3,"FALSE")</f>
        <v>run</v>
      </c>
      <c r="L22" t="s">
        <v>183</v>
      </c>
    </row>
    <row r="23" spans="1:12" x14ac:dyDescent="0.25">
      <c r="G23" s="2"/>
    </row>
    <row r="24" spans="1:12" x14ac:dyDescent="0.25">
      <c r="G24" s="2"/>
    </row>
    <row r="25" spans="1:12" x14ac:dyDescent="0.25">
      <c r="A25" t="s">
        <v>44</v>
      </c>
      <c r="B25" t="s">
        <v>42</v>
      </c>
      <c r="C25" t="s">
        <v>39</v>
      </c>
      <c r="D25">
        <v>100</v>
      </c>
      <c r="E25">
        <v>550</v>
      </c>
      <c r="F25">
        <f t="shared" ref="F25:F42" si="8">1000000000/D25/1000000</f>
        <v>10</v>
      </c>
      <c r="G25" s="111">
        <f>VLOOKUP(A25,'T1 fees'!A$2:D$50,4,"FALSE")</f>
        <v>46.07</v>
      </c>
      <c r="H25" s="1">
        <f>I25/F25</f>
        <v>4.6070000000000002</v>
      </c>
      <c r="I25">
        <v>46.07</v>
      </c>
      <c r="K25" t="str">
        <f>VLOOKUP(A25,'T1 fees'!A$2:D$50,3,"FALSE")</f>
        <v>Gb</v>
      </c>
    </row>
    <row r="26" spans="1:12" x14ac:dyDescent="0.25">
      <c r="A26" t="s">
        <v>45</v>
      </c>
      <c r="B26" t="s">
        <v>43</v>
      </c>
      <c r="C26" t="s">
        <v>39</v>
      </c>
      <c r="D26">
        <v>100</v>
      </c>
      <c r="E26">
        <v>550</v>
      </c>
      <c r="F26">
        <f t="shared" si="8"/>
        <v>10</v>
      </c>
      <c r="G26" s="111">
        <f>VLOOKUP(A26,'T1 fees'!A$2:D$50,4,"FALSE")</f>
        <v>41.02</v>
      </c>
      <c r="H26" s="1">
        <f t="shared" ref="H26:H42" si="9">I26/F26</f>
        <v>4.1020000000000003</v>
      </c>
      <c r="I26">
        <v>41.02</v>
      </c>
      <c r="K26" t="str">
        <f>VLOOKUP(A26,'T1 fees'!A$2:D$50,3,"FALSE")</f>
        <v>Gb</v>
      </c>
    </row>
    <row r="27" spans="1:12" x14ac:dyDescent="0.25">
      <c r="A27" t="s">
        <v>48</v>
      </c>
      <c r="B27" t="s">
        <v>42</v>
      </c>
      <c r="C27" t="s">
        <v>46</v>
      </c>
      <c r="D27">
        <v>200</v>
      </c>
      <c r="E27">
        <v>570</v>
      </c>
      <c r="F27">
        <f t="shared" si="8"/>
        <v>5</v>
      </c>
      <c r="G27" s="111">
        <f>VLOOKUP(A27,'T1 fees'!A$2:D$50,4,"FALSE")</f>
        <v>28.48</v>
      </c>
      <c r="H27" s="1">
        <f t="shared" si="9"/>
        <v>5.6959999999999997</v>
      </c>
      <c r="I27">
        <v>28.48</v>
      </c>
      <c r="K27" t="str">
        <f>VLOOKUP(A27,'T1 fees'!A$2:D$50,3,"FALSE")</f>
        <v>Gb</v>
      </c>
    </row>
    <row r="28" spans="1:12" x14ac:dyDescent="0.25">
      <c r="A28" t="s">
        <v>47</v>
      </c>
      <c r="B28" t="s">
        <v>43</v>
      </c>
      <c r="C28" t="s">
        <v>46</v>
      </c>
      <c r="D28">
        <v>200</v>
      </c>
      <c r="E28">
        <v>570</v>
      </c>
      <c r="F28">
        <f t="shared" si="8"/>
        <v>5</v>
      </c>
      <c r="G28" s="111">
        <f>VLOOKUP(A28,'T1 fees'!A$2:D$50,4,"FALSE")</f>
        <v>25.95</v>
      </c>
      <c r="H28" s="1">
        <f t="shared" si="9"/>
        <v>5.1899999999999995</v>
      </c>
      <c r="I28">
        <v>25.95</v>
      </c>
      <c r="K28" t="str">
        <f>VLOOKUP(A28,'T1 fees'!A$2:D$50,3,"FALSE")</f>
        <v>Gb</v>
      </c>
    </row>
    <row r="29" spans="1:12" x14ac:dyDescent="0.25">
      <c r="A29" t="s">
        <v>50</v>
      </c>
      <c r="B29" t="s">
        <v>42</v>
      </c>
      <c r="C29" t="s">
        <v>49</v>
      </c>
      <c r="D29">
        <v>300</v>
      </c>
      <c r="E29">
        <v>566</v>
      </c>
      <c r="F29" s="1">
        <f t="shared" si="8"/>
        <v>3.3333333333333335</v>
      </c>
      <c r="G29" s="111">
        <f>VLOOKUP(A29,'T1 fees'!A$2:D$50,4,"FALSE")</f>
        <v>20.379999999999995</v>
      </c>
      <c r="H29" s="1">
        <f t="shared" si="9"/>
        <v>6.113999999999999</v>
      </c>
      <c r="I29">
        <v>20.38</v>
      </c>
      <c r="K29" t="str">
        <f>VLOOKUP(A29,'T1 fees'!A$2:D$50,3,"FALSE")</f>
        <v>Gb</v>
      </c>
    </row>
    <row r="30" spans="1:12" x14ac:dyDescent="0.25">
      <c r="A30" t="s">
        <v>51</v>
      </c>
      <c r="B30" t="s">
        <v>43</v>
      </c>
      <c r="C30" t="s">
        <v>49</v>
      </c>
      <c r="D30">
        <v>300</v>
      </c>
      <c r="E30">
        <v>566</v>
      </c>
      <c r="F30" s="1">
        <f t="shared" si="8"/>
        <v>3.3333333333333335</v>
      </c>
      <c r="G30" s="111">
        <f>VLOOKUP(A30,'T1 fees'!A$2:D$50,4,"FALSE")</f>
        <v>18.889999999999997</v>
      </c>
      <c r="H30" s="1">
        <f t="shared" si="9"/>
        <v>5.6669999999999998</v>
      </c>
      <c r="I30">
        <v>18.89</v>
      </c>
      <c r="K30" t="str">
        <f>VLOOKUP(A30,'T1 fees'!A$2:D$50,3,"FALSE")</f>
        <v>Gb</v>
      </c>
    </row>
    <row r="31" spans="1:12" x14ac:dyDescent="0.25">
      <c r="A31" t="s">
        <v>53</v>
      </c>
      <c r="B31" t="s">
        <v>42</v>
      </c>
      <c r="C31" t="s">
        <v>52</v>
      </c>
      <c r="D31">
        <v>500</v>
      </c>
      <c r="E31">
        <v>550</v>
      </c>
      <c r="F31">
        <f t="shared" si="8"/>
        <v>2</v>
      </c>
      <c r="G31" s="111">
        <f>VLOOKUP(A31,'T1 fees'!A$2:D$50,4,"FALSE")</f>
        <v>16.96</v>
      </c>
      <c r="H31" s="1">
        <f t="shared" si="9"/>
        <v>8.48</v>
      </c>
      <c r="I31">
        <v>16.96</v>
      </c>
      <c r="K31" t="str">
        <f>VLOOKUP(A31,'T1 fees'!A$2:D$50,3,"FALSE")</f>
        <v>Gb</v>
      </c>
    </row>
    <row r="32" spans="1:12" x14ac:dyDescent="0.25">
      <c r="A32" t="s">
        <v>57</v>
      </c>
      <c r="B32" t="s">
        <v>54</v>
      </c>
      <c r="C32" t="s">
        <v>39</v>
      </c>
      <c r="D32">
        <v>100</v>
      </c>
      <c r="E32">
        <v>1140</v>
      </c>
      <c r="F32">
        <f t="shared" si="8"/>
        <v>10</v>
      </c>
      <c r="G32" s="111">
        <f>VLOOKUP(A32,'T1 fees'!A$2:D$50,4,"FALSE")</f>
        <v>33.869999999999997</v>
      </c>
      <c r="H32" s="1">
        <f t="shared" si="9"/>
        <v>3.3869999999999996</v>
      </c>
      <c r="I32">
        <v>33.869999999999997</v>
      </c>
      <c r="K32" t="str">
        <f>VLOOKUP(A32,'T1 fees'!A$2:D$50,3,"FALSE")</f>
        <v>Gb</v>
      </c>
    </row>
    <row r="33" spans="1:11" x14ac:dyDescent="0.25">
      <c r="A33" t="s">
        <v>55</v>
      </c>
      <c r="B33" t="s">
        <v>73</v>
      </c>
      <c r="C33" t="s">
        <v>46</v>
      </c>
      <c r="D33">
        <v>200</v>
      </c>
      <c r="E33">
        <v>1130</v>
      </c>
      <c r="F33">
        <f t="shared" si="8"/>
        <v>5</v>
      </c>
      <c r="G33" s="111">
        <f>VLOOKUP(A33,'T1 fees'!A$2:D$50,4,"FALSE")</f>
        <v>23.16</v>
      </c>
      <c r="H33" s="1">
        <f t="shared" si="9"/>
        <v>4.6319999999999997</v>
      </c>
      <c r="I33">
        <v>23.16</v>
      </c>
      <c r="K33" t="str">
        <f>VLOOKUP(A33,'T1 fees'!A$2:D$50,3,"FALSE")</f>
        <v>Gb</v>
      </c>
    </row>
    <row r="34" spans="1:11" x14ac:dyDescent="0.25">
      <c r="A34" t="s">
        <v>56</v>
      </c>
      <c r="B34" t="s">
        <v>73</v>
      </c>
      <c r="C34" t="s">
        <v>49</v>
      </c>
      <c r="D34">
        <v>300</v>
      </c>
      <c r="E34">
        <v>1133</v>
      </c>
      <c r="F34" s="1">
        <f t="shared" si="8"/>
        <v>3.3333333333333335</v>
      </c>
      <c r="G34" s="111">
        <f>VLOOKUP(A34,'T1 fees'!A$2:D$50,4,"FALSE")</f>
        <v>16.260000000000002</v>
      </c>
      <c r="H34" s="1">
        <f t="shared" si="9"/>
        <v>4.8780000000000001</v>
      </c>
      <c r="I34">
        <v>16.260000000000002</v>
      </c>
      <c r="K34" t="str">
        <f>VLOOKUP(A34,'T1 fees'!A$2:D$50,3,"FALSE")</f>
        <v>Gb</v>
      </c>
    </row>
    <row r="35" spans="1:11" x14ac:dyDescent="0.25">
      <c r="A35" t="s">
        <v>59</v>
      </c>
      <c r="B35" t="s">
        <v>58</v>
      </c>
      <c r="C35" t="s">
        <v>39</v>
      </c>
      <c r="D35">
        <v>100</v>
      </c>
      <c r="E35">
        <v>2830</v>
      </c>
      <c r="F35">
        <f t="shared" si="8"/>
        <v>10</v>
      </c>
      <c r="G35" s="111">
        <f>VLOOKUP(A35,'T1 fees'!A$2:D$50,4,"FALSE")</f>
        <v>25.03</v>
      </c>
      <c r="H35" s="1">
        <f t="shared" si="9"/>
        <v>2.5030000000000001</v>
      </c>
      <c r="I35">
        <v>25.03</v>
      </c>
      <c r="K35" t="str">
        <f>VLOOKUP(A35,'T1 fees'!A$2:D$50,3,"FALSE")</f>
        <v>Gb</v>
      </c>
    </row>
    <row r="36" spans="1:11" x14ac:dyDescent="0.25">
      <c r="A36" t="s">
        <v>60</v>
      </c>
      <c r="B36" t="s">
        <v>75</v>
      </c>
      <c r="C36" t="s">
        <v>46</v>
      </c>
      <c r="D36">
        <v>200</v>
      </c>
      <c r="E36">
        <v>2830</v>
      </c>
      <c r="F36">
        <f t="shared" si="8"/>
        <v>5</v>
      </c>
      <c r="G36" s="111">
        <f>VLOOKUP(A36,'T1 fees'!A$2:D$50,4,"FALSE")</f>
        <v>16.11</v>
      </c>
      <c r="H36" s="1">
        <f t="shared" si="9"/>
        <v>3.222</v>
      </c>
      <c r="I36">
        <v>16.11</v>
      </c>
      <c r="K36" t="str">
        <f>VLOOKUP(A36,'T1 fees'!A$2:D$50,3,"FALSE")</f>
        <v>Gb</v>
      </c>
    </row>
    <row r="37" spans="1:11" x14ac:dyDescent="0.25">
      <c r="A37" t="s">
        <v>61</v>
      </c>
      <c r="B37" t="s">
        <v>75</v>
      </c>
      <c r="C37" t="s">
        <v>49</v>
      </c>
      <c r="D37">
        <v>300</v>
      </c>
      <c r="E37">
        <v>2830</v>
      </c>
      <c r="F37" s="1">
        <f t="shared" si="8"/>
        <v>3.3333333333333335</v>
      </c>
      <c r="G37" s="111">
        <f>VLOOKUP(A37,'T1 fees'!A$2:D$50,4,"FALSE")</f>
        <v>11.4</v>
      </c>
      <c r="H37" s="1">
        <f t="shared" si="9"/>
        <v>3.42</v>
      </c>
      <c r="I37">
        <v>11.4</v>
      </c>
      <c r="K37" t="str">
        <f>VLOOKUP(A37,'T1 fees'!A$2:D$50,3,"FALSE")</f>
        <v>Gb</v>
      </c>
    </row>
    <row r="38" spans="1:11" x14ac:dyDescent="0.25">
      <c r="A38" t="s">
        <v>65</v>
      </c>
      <c r="B38" t="s">
        <v>64</v>
      </c>
      <c r="C38" t="s">
        <v>63</v>
      </c>
      <c r="D38">
        <v>35</v>
      </c>
      <c r="E38">
        <v>6800</v>
      </c>
      <c r="F38" s="1">
        <f t="shared" si="8"/>
        <v>28.571428571428569</v>
      </c>
      <c r="G38" s="111">
        <f>VLOOKUP(A38,'T1 fees'!A$2:D$50,4,"FALSE")</f>
        <v>45.97</v>
      </c>
      <c r="H38" s="1">
        <f t="shared" si="9"/>
        <v>1.6089500000000001</v>
      </c>
      <c r="I38">
        <v>45.97</v>
      </c>
      <c r="K38" t="str">
        <f>VLOOKUP(A38,'T1 fees'!A$2:D$50,3,"FALSE")</f>
        <v>Gb</v>
      </c>
    </row>
    <row r="39" spans="1:11" x14ac:dyDescent="0.25">
      <c r="A39" t="s">
        <v>66</v>
      </c>
      <c r="B39" t="s">
        <v>62</v>
      </c>
      <c r="C39" t="s">
        <v>63</v>
      </c>
      <c r="D39">
        <v>35</v>
      </c>
      <c r="E39">
        <v>6800</v>
      </c>
      <c r="F39" s="1">
        <f t="shared" si="8"/>
        <v>28.571428571428569</v>
      </c>
      <c r="G39" s="111">
        <f>VLOOKUP(A39,'T1 fees'!A$2:D$50,4,"FALSE")</f>
        <v>42.71</v>
      </c>
      <c r="H39" s="1">
        <f t="shared" si="9"/>
        <v>1.4948500000000002</v>
      </c>
      <c r="I39">
        <v>42.71</v>
      </c>
      <c r="K39" t="str">
        <f>VLOOKUP(A39,'T1 fees'!A$2:D$50,3,"FALSE")</f>
        <v>Gb</v>
      </c>
    </row>
    <row r="40" spans="1:11" x14ac:dyDescent="0.25">
      <c r="A40" t="s">
        <v>67</v>
      </c>
      <c r="B40" t="s">
        <v>64</v>
      </c>
      <c r="C40" t="s">
        <v>46</v>
      </c>
      <c r="D40">
        <v>200</v>
      </c>
      <c r="E40">
        <v>6800</v>
      </c>
      <c r="F40">
        <f t="shared" si="8"/>
        <v>5</v>
      </c>
      <c r="G40" s="111">
        <f>VLOOKUP(A40,'T1 fees'!A$2:D$50,4,"FALSE")</f>
        <v>9.3800000000000008</v>
      </c>
      <c r="H40" s="1">
        <f t="shared" si="9"/>
        <v>1.9280000000000002</v>
      </c>
      <c r="I40">
        <v>9.64</v>
      </c>
      <c r="K40" t="str">
        <f>VLOOKUP(A40,'T1 fees'!A$2:D$50,3,"FALSE")</f>
        <v>Gb</v>
      </c>
    </row>
    <row r="41" spans="1:11" x14ac:dyDescent="0.25">
      <c r="A41" t="s">
        <v>70</v>
      </c>
      <c r="B41" t="s">
        <v>64</v>
      </c>
      <c r="C41" t="s">
        <v>49</v>
      </c>
      <c r="D41">
        <v>300</v>
      </c>
      <c r="E41">
        <v>7600</v>
      </c>
      <c r="F41" s="1">
        <f t="shared" si="8"/>
        <v>3.3333333333333335</v>
      </c>
      <c r="G41" s="111">
        <f>VLOOKUP(A41,'T1 fees'!A$2:D$50,4,"FALSE")</f>
        <v>6.19</v>
      </c>
      <c r="H41" s="1">
        <f t="shared" si="9"/>
        <v>1.857</v>
      </c>
      <c r="I41">
        <v>6.19</v>
      </c>
      <c r="K41" t="str">
        <f>VLOOKUP(A41,'T1 fees'!A$2:D$50,3,"FALSE")</f>
        <v>Gb</v>
      </c>
    </row>
    <row r="42" spans="1:11" x14ac:dyDescent="0.25">
      <c r="A42" t="s">
        <v>72</v>
      </c>
      <c r="B42" t="s">
        <v>71</v>
      </c>
      <c r="C42" t="s">
        <v>49</v>
      </c>
      <c r="D42">
        <v>300</v>
      </c>
      <c r="E42">
        <v>8830</v>
      </c>
      <c r="F42" s="1">
        <f t="shared" si="8"/>
        <v>3.3333333333333335</v>
      </c>
      <c r="G42" s="111">
        <f>VLOOKUP(A42,'T1 fees'!A$2:D$50,4,"FALSE")</f>
        <v>5.39</v>
      </c>
      <c r="H42" s="1">
        <f t="shared" si="9"/>
        <v>1.6169999999999998</v>
      </c>
      <c r="I42">
        <v>5.39</v>
      </c>
      <c r="K42" t="str">
        <f>VLOOKUP(A42,'T1 fees'!A$2:D$50,3,"FALSE")</f>
        <v>Gb</v>
      </c>
    </row>
  </sheetData>
  <sheetProtection algorithmName="SHA-512" hashValue="zLus/vWjeek7x2yE2tMj4IuKGfwsngijlSveS8xkFjv4FA1tz9CX0ZsjpKrfbRZhS7KPMU3zk1IC/F4QhDN4lg==" saltValue="Wo0MwxVUMKVDDsPh/xOmKQ=="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election activeCell="B21" sqref="B21"/>
    </sheetView>
  </sheetViews>
  <sheetFormatPr defaultRowHeight="15" x14ac:dyDescent="0.25"/>
  <cols>
    <col min="1" max="1" width="10.140625" bestFit="1" customWidth="1"/>
    <col min="2" max="2" width="64.42578125" bestFit="1" customWidth="1"/>
  </cols>
  <sheetData>
    <row r="1" spans="1:4" x14ac:dyDescent="0.25">
      <c r="A1" t="s">
        <v>9</v>
      </c>
      <c r="B1" t="s">
        <v>141</v>
      </c>
      <c r="C1" t="s">
        <v>142</v>
      </c>
      <c r="D1" t="s">
        <v>143</v>
      </c>
    </row>
    <row r="2" spans="1:4" x14ac:dyDescent="0.25">
      <c r="A2" t="s">
        <v>14</v>
      </c>
      <c r="B2" t="s">
        <v>130</v>
      </c>
      <c r="C2" t="s">
        <v>140</v>
      </c>
      <c r="D2">
        <v>1334.47</v>
      </c>
    </row>
    <row r="3" spans="1:4" x14ac:dyDescent="0.25">
      <c r="A3" t="s">
        <v>16</v>
      </c>
      <c r="B3" t="s">
        <v>131</v>
      </c>
      <c r="C3" t="s">
        <v>140</v>
      </c>
      <c r="D3">
        <v>957.74</v>
      </c>
    </row>
    <row r="4" spans="1:4" x14ac:dyDescent="0.25">
      <c r="A4" t="s">
        <v>15</v>
      </c>
      <c r="B4" t="s">
        <v>132</v>
      </c>
      <c r="C4" t="s">
        <v>140</v>
      </c>
      <c r="D4">
        <v>2376.8200000000002</v>
      </c>
    </row>
    <row r="5" spans="1:4" x14ac:dyDescent="0.25">
      <c r="A5" t="s">
        <v>18</v>
      </c>
      <c r="B5" t="s">
        <v>133</v>
      </c>
      <c r="C5" t="s">
        <v>140</v>
      </c>
      <c r="D5">
        <v>1597</v>
      </c>
    </row>
    <row r="6" spans="1:4" x14ac:dyDescent="0.25">
      <c r="A6" t="s">
        <v>17</v>
      </c>
      <c r="B6" t="s">
        <v>134</v>
      </c>
      <c r="C6" t="s">
        <v>140</v>
      </c>
      <c r="D6">
        <v>3884.1800000000003</v>
      </c>
    </row>
    <row r="7" spans="1:4" x14ac:dyDescent="0.25">
      <c r="A7" t="s">
        <v>125</v>
      </c>
      <c r="B7" t="s">
        <v>135</v>
      </c>
      <c r="C7" t="s">
        <v>140</v>
      </c>
      <c r="D7">
        <v>97.240000000000009</v>
      </c>
    </row>
    <row r="8" spans="1:4" x14ac:dyDescent="0.25">
      <c r="A8" t="s">
        <v>126</v>
      </c>
      <c r="B8" t="s">
        <v>136</v>
      </c>
      <c r="C8" t="s">
        <v>140</v>
      </c>
      <c r="D8">
        <v>108.01</v>
      </c>
    </row>
    <row r="9" spans="1:4" x14ac:dyDescent="0.25">
      <c r="A9" t="s">
        <v>127</v>
      </c>
      <c r="B9" t="s">
        <v>137</v>
      </c>
      <c r="C9" t="s">
        <v>140</v>
      </c>
      <c r="D9">
        <v>129.55000000000001</v>
      </c>
    </row>
    <row r="10" spans="1:4" x14ac:dyDescent="0.25">
      <c r="A10" t="s">
        <v>128</v>
      </c>
      <c r="B10" t="s">
        <v>138</v>
      </c>
      <c r="C10" t="s">
        <v>140</v>
      </c>
      <c r="D10">
        <v>151.09</v>
      </c>
    </row>
    <row r="11" spans="1:4" x14ac:dyDescent="0.25">
      <c r="A11" t="s">
        <v>129</v>
      </c>
      <c r="B11" t="s">
        <v>139</v>
      </c>
      <c r="C11" t="s">
        <v>140</v>
      </c>
      <c r="D11">
        <v>172.63</v>
      </c>
    </row>
    <row r="12" spans="1:4" x14ac:dyDescent="0.25">
      <c r="A12" t="s">
        <v>1</v>
      </c>
      <c r="B12" t="s">
        <v>146</v>
      </c>
      <c r="C12" t="s">
        <v>140</v>
      </c>
      <c r="D12">
        <v>2459.8900000000003</v>
      </c>
    </row>
    <row r="13" spans="1:4" x14ac:dyDescent="0.25">
      <c r="A13" t="s">
        <v>5</v>
      </c>
      <c r="B13" t="s">
        <v>147</v>
      </c>
      <c r="C13" t="s">
        <v>140</v>
      </c>
      <c r="D13">
        <v>1705.7799999999997</v>
      </c>
    </row>
    <row r="14" spans="1:4" x14ac:dyDescent="0.25">
      <c r="A14" t="s">
        <v>2</v>
      </c>
      <c r="B14" t="s">
        <v>148</v>
      </c>
      <c r="C14" t="s">
        <v>140</v>
      </c>
      <c r="D14">
        <v>3368.9800000000005</v>
      </c>
    </row>
    <row r="15" spans="1:4" x14ac:dyDescent="0.25">
      <c r="A15" t="s">
        <v>6</v>
      </c>
      <c r="B15" t="s">
        <v>149</v>
      </c>
      <c r="C15" t="s">
        <v>140</v>
      </c>
      <c r="D15">
        <v>2841.6700000000005</v>
      </c>
    </row>
    <row r="16" spans="1:4" x14ac:dyDescent="0.25">
      <c r="A16" t="s">
        <v>3</v>
      </c>
      <c r="B16" t="s">
        <v>150</v>
      </c>
      <c r="C16" t="s">
        <v>140</v>
      </c>
      <c r="D16">
        <v>4691.45</v>
      </c>
    </row>
    <row r="17" spans="1:4" x14ac:dyDescent="0.25">
      <c r="A17" t="s">
        <v>144</v>
      </c>
      <c r="B17" t="s">
        <v>151</v>
      </c>
      <c r="C17" t="s">
        <v>140</v>
      </c>
      <c r="D17">
        <v>1170.07</v>
      </c>
    </row>
    <row r="18" spans="1:4" x14ac:dyDescent="0.25">
      <c r="A18" t="s">
        <v>7</v>
      </c>
      <c r="B18" t="s">
        <v>152</v>
      </c>
      <c r="C18" t="s">
        <v>140</v>
      </c>
      <c r="D18">
        <v>3818.27</v>
      </c>
    </row>
    <row r="19" spans="1:4" x14ac:dyDescent="0.25">
      <c r="A19" t="s">
        <v>4</v>
      </c>
      <c r="B19" t="s">
        <v>153</v>
      </c>
      <c r="C19" t="s">
        <v>140</v>
      </c>
      <c r="D19">
        <v>6055.08</v>
      </c>
    </row>
    <row r="20" spans="1:4" x14ac:dyDescent="0.25">
      <c r="A20" t="s">
        <v>145</v>
      </c>
      <c r="B20" t="s">
        <v>154</v>
      </c>
      <c r="C20" t="s">
        <v>140</v>
      </c>
      <c r="D20">
        <v>634.45999999999992</v>
      </c>
    </row>
    <row r="21" spans="1:4" x14ac:dyDescent="0.25">
      <c r="A21" t="s">
        <v>65</v>
      </c>
      <c r="B21" t="s">
        <v>155</v>
      </c>
      <c r="C21" t="s">
        <v>156</v>
      </c>
      <c r="D21">
        <v>45.97</v>
      </c>
    </row>
    <row r="22" spans="1:4" x14ac:dyDescent="0.25">
      <c r="A22" t="s">
        <v>66</v>
      </c>
      <c r="B22" t="s">
        <v>157</v>
      </c>
      <c r="C22" t="s">
        <v>156</v>
      </c>
      <c r="D22">
        <v>42.71</v>
      </c>
    </row>
    <row r="23" spans="1:4" x14ac:dyDescent="0.25">
      <c r="A23" t="s">
        <v>44</v>
      </c>
      <c r="B23" t="s">
        <v>158</v>
      </c>
      <c r="C23" t="s">
        <v>156</v>
      </c>
      <c r="D23">
        <v>46.07</v>
      </c>
    </row>
    <row r="24" spans="1:4" x14ac:dyDescent="0.25">
      <c r="A24" t="s">
        <v>45</v>
      </c>
      <c r="B24" t="s">
        <v>159</v>
      </c>
      <c r="C24" t="s">
        <v>156</v>
      </c>
      <c r="D24">
        <v>41.02</v>
      </c>
    </row>
    <row r="25" spans="1:4" x14ac:dyDescent="0.25">
      <c r="A25" t="s">
        <v>57</v>
      </c>
      <c r="B25" t="s">
        <v>160</v>
      </c>
      <c r="C25" t="s">
        <v>156</v>
      </c>
      <c r="D25">
        <v>33.869999999999997</v>
      </c>
    </row>
    <row r="26" spans="1:4" x14ac:dyDescent="0.25">
      <c r="A26" t="s">
        <v>59</v>
      </c>
      <c r="B26" t="s">
        <v>161</v>
      </c>
      <c r="C26" t="s">
        <v>156</v>
      </c>
      <c r="D26">
        <v>25.03</v>
      </c>
    </row>
    <row r="27" spans="1:4" x14ac:dyDescent="0.25">
      <c r="A27" t="s">
        <v>47</v>
      </c>
      <c r="B27" t="s">
        <v>162</v>
      </c>
      <c r="C27" t="s">
        <v>156</v>
      </c>
      <c r="D27">
        <v>25.95</v>
      </c>
    </row>
    <row r="28" spans="1:4" x14ac:dyDescent="0.25">
      <c r="A28" t="s">
        <v>55</v>
      </c>
      <c r="B28" t="s">
        <v>163</v>
      </c>
      <c r="C28" t="s">
        <v>156</v>
      </c>
      <c r="D28">
        <v>23.16</v>
      </c>
    </row>
    <row r="29" spans="1:4" x14ac:dyDescent="0.25">
      <c r="A29" t="s">
        <v>60</v>
      </c>
      <c r="B29" t="s">
        <v>164</v>
      </c>
      <c r="C29" t="s">
        <v>156</v>
      </c>
      <c r="D29">
        <v>16.11</v>
      </c>
    </row>
    <row r="30" spans="1:4" x14ac:dyDescent="0.25">
      <c r="A30" t="s">
        <v>67</v>
      </c>
      <c r="B30" t="s">
        <v>165</v>
      </c>
      <c r="C30" t="s">
        <v>156</v>
      </c>
      <c r="D30">
        <v>9.3800000000000008</v>
      </c>
    </row>
    <row r="31" spans="1:4" x14ac:dyDescent="0.25">
      <c r="A31" t="s">
        <v>50</v>
      </c>
      <c r="B31" t="s">
        <v>166</v>
      </c>
      <c r="C31" t="s">
        <v>156</v>
      </c>
      <c r="D31">
        <v>20.379999999999995</v>
      </c>
    </row>
    <row r="32" spans="1:4" x14ac:dyDescent="0.25">
      <c r="A32" t="s">
        <v>51</v>
      </c>
      <c r="B32" t="s">
        <v>167</v>
      </c>
      <c r="C32" t="s">
        <v>156</v>
      </c>
      <c r="D32">
        <v>18.889999999999997</v>
      </c>
    </row>
    <row r="33" spans="1:4" x14ac:dyDescent="0.25">
      <c r="A33" t="s">
        <v>56</v>
      </c>
      <c r="B33" t="s">
        <v>168</v>
      </c>
      <c r="C33" t="s">
        <v>156</v>
      </c>
      <c r="D33">
        <v>16.260000000000002</v>
      </c>
    </row>
    <row r="34" spans="1:4" x14ac:dyDescent="0.25">
      <c r="A34" t="s">
        <v>61</v>
      </c>
      <c r="B34" t="s">
        <v>169</v>
      </c>
      <c r="C34" t="s">
        <v>156</v>
      </c>
      <c r="D34">
        <v>11.4</v>
      </c>
    </row>
    <row r="35" spans="1:4" x14ac:dyDescent="0.25">
      <c r="A35" t="s">
        <v>70</v>
      </c>
      <c r="B35" t="s">
        <v>170</v>
      </c>
      <c r="C35" t="s">
        <v>156</v>
      </c>
      <c r="D35">
        <v>6.19</v>
      </c>
    </row>
    <row r="36" spans="1:4" x14ac:dyDescent="0.25">
      <c r="A36" t="s">
        <v>53</v>
      </c>
      <c r="B36" t="s">
        <v>171</v>
      </c>
      <c r="C36" t="s">
        <v>156</v>
      </c>
      <c r="D36">
        <v>16.96</v>
      </c>
    </row>
    <row r="37" spans="1:4" x14ac:dyDescent="0.25">
      <c r="A37" t="s">
        <v>48</v>
      </c>
      <c r="B37" t="s">
        <v>172</v>
      </c>
      <c r="C37" t="s">
        <v>156</v>
      </c>
      <c r="D37">
        <v>28.48</v>
      </c>
    </row>
    <row r="38" spans="1:4" x14ac:dyDescent="0.25">
      <c r="A38" t="s">
        <v>72</v>
      </c>
      <c r="B38" t="s">
        <v>173</v>
      </c>
      <c r="C38" t="s">
        <v>156</v>
      </c>
      <c r="D38">
        <v>5.39</v>
      </c>
    </row>
    <row r="39" spans="1:4" x14ac:dyDescent="0.25">
      <c r="A39" t="s">
        <v>176</v>
      </c>
      <c r="B39" t="s">
        <v>178</v>
      </c>
      <c r="C39" t="s">
        <v>140</v>
      </c>
      <c r="D39">
        <v>752.81999999999994</v>
      </c>
    </row>
    <row r="40" spans="1:4" x14ac:dyDescent="0.25">
      <c r="A40" t="s">
        <v>25</v>
      </c>
      <c r="B40" t="s">
        <v>179</v>
      </c>
      <c r="C40" t="s">
        <v>140</v>
      </c>
      <c r="D40">
        <v>848.57999999999993</v>
      </c>
    </row>
    <row r="41" spans="1:4" x14ac:dyDescent="0.25">
      <c r="A41" t="s">
        <v>177</v>
      </c>
      <c r="B41" t="s">
        <v>180</v>
      </c>
      <c r="C41" t="s">
        <v>140</v>
      </c>
      <c r="D41">
        <v>473.23</v>
      </c>
    </row>
    <row r="42" spans="1:4" x14ac:dyDescent="0.25">
      <c r="A42" t="s">
        <v>23</v>
      </c>
      <c r="B42" t="s">
        <v>181</v>
      </c>
      <c r="C42" t="s">
        <v>140</v>
      </c>
      <c r="D42">
        <v>965.94</v>
      </c>
    </row>
    <row r="43" spans="1:4" x14ac:dyDescent="0.25">
      <c r="A43" t="s">
        <v>24</v>
      </c>
      <c r="B43" t="s">
        <v>182</v>
      </c>
      <c r="C43" t="s">
        <v>140</v>
      </c>
      <c r="D43">
        <v>1088.8699999999999</v>
      </c>
    </row>
    <row r="44" spans="1:4" x14ac:dyDescent="0.25">
      <c r="A44" t="s">
        <v>26</v>
      </c>
      <c r="B44" t="s">
        <v>183</v>
      </c>
      <c r="C44" t="s">
        <v>140</v>
      </c>
      <c r="D44">
        <v>1400.2900000000002</v>
      </c>
    </row>
  </sheetData>
  <sheetProtection algorithmName="SHA-512" hashValue="knX2YNbIzHIrrLKfM/12tdRp60n5WF5RqBuCbC5R4vr4u+WttdqfMHtBq66h5NXjrAmox6QhFrgKHGQtJ6YyZw==" saltValue="1amn50msVxyuXJUypmsZT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 Rev2 - July</vt:lpstr>
      <vt:lpstr>do not delete</vt:lpstr>
      <vt:lpstr>T1 fees</vt:lpstr>
    </vt:vector>
  </TitlesOfParts>
  <Company>CRG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Jochen Hecht</dc:creator>
  <cp:lastModifiedBy>Jochen Hecht</cp:lastModifiedBy>
  <dcterms:created xsi:type="dcterms:W3CDTF">2021-07-22T10:44:57Z</dcterms:created>
  <dcterms:modified xsi:type="dcterms:W3CDTF">2022-07-12T20:31:17Z</dcterms:modified>
</cp:coreProperties>
</file>